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gar/Desktop/"/>
    </mc:Choice>
  </mc:AlternateContent>
  <xr:revisionPtr revIDLastSave="0" documentId="8_{8E83878E-D66B-994B-B52B-AF54AFE4AA26}" xr6:coauthVersionLast="47" xr6:coauthVersionMax="47" xr10:uidLastSave="{00000000-0000-0000-0000-000000000000}"/>
  <bookViews>
    <workbookView xWindow="3620" yWindow="500" windowWidth="46240" windowHeight="28240" xr2:uid="{D4B57EB2-226E-D54C-B738-4DF9BEA9CD18}"/>
  </bookViews>
  <sheets>
    <sheet name="Ranking" sheetId="1" r:id="rId1"/>
    <sheet name="Liste for tidtaking" sheetId="3" r:id="rId2"/>
    <sheet name="Løp 1" sheetId="5" r:id="rId3"/>
    <sheet name="Løp 2" sheetId="10" r:id="rId4"/>
    <sheet name="Løp 3" sheetId="11" r:id="rId5"/>
    <sheet name="Løp 4" sheetId="12" r:id="rId6"/>
    <sheet name="Løp 5" sheetId="7" r:id="rId7"/>
    <sheet name="Løp 6" sheetId="13" r:id="rId8"/>
    <sheet name="Løp 7" sheetId="16" r:id="rId9"/>
    <sheet name="Løp 8" sheetId="15" r:id="rId10"/>
    <sheet name="Løp 9" sheetId="17" r:id="rId11"/>
    <sheet name="Løp 10" sheetId="18" r:id="rId12"/>
    <sheet name="Løp 11" sheetId="19" r:id="rId13"/>
    <sheet name="Løp 12" sheetId="21" r:id="rId14"/>
    <sheet name="Løp 13" sheetId="22" r:id="rId15"/>
    <sheet name="Løp 14" sheetId="23" r:id="rId16"/>
    <sheet name="Løp 15" sheetId="24" r:id="rId17"/>
    <sheet name="Løp 16" sheetId="25" r:id="rId18"/>
    <sheet name="Løp 17" sheetId="26" r:id="rId19"/>
    <sheet name="Løp 18" sheetId="27" r:id="rId20"/>
    <sheet name="Løp 19" sheetId="29" r:id="rId21"/>
    <sheet name="Løp 20" sheetId="30" r:id="rId22"/>
    <sheet name="Løp 21" sheetId="31" r:id="rId23"/>
    <sheet name="Løp 22" sheetId="32" r:id="rId24"/>
    <sheet name="Løp 23" sheetId="34" r:id="rId25"/>
    <sheet name="Løp 24" sheetId="35" r:id="rId26"/>
    <sheet name="Løp 25" sheetId="36" r:id="rId27"/>
    <sheet name="Løp 26" sheetId="37" r:id="rId28"/>
    <sheet name="Løp 27" sheetId="38" r:id="rId29"/>
  </sheets>
  <definedNames>
    <definedName name="_xlnm._FilterDatabase" localSheetId="2" hidden="1">'Løp 1'!$C$7:$O$63</definedName>
    <definedName name="_xlnm._FilterDatabase" localSheetId="11" hidden="1">'Løp 10'!$B$7:$P$66</definedName>
    <definedName name="_xlnm._FilterDatabase" localSheetId="12" hidden="1">'Løp 11'!$B$7:$P$66</definedName>
    <definedName name="_xlnm._FilterDatabase" localSheetId="13" hidden="1">'Løp 12'!$B$7:$P$66</definedName>
    <definedName name="_xlnm._FilterDatabase" localSheetId="14" hidden="1">'Løp 13'!$B$7:$P$66</definedName>
    <definedName name="_xlnm._FilterDatabase" localSheetId="15" hidden="1">'Løp 14'!$B$7:$P$66</definedName>
    <definedName name="_xlnm._FilterDatabase" localSheetId="16" hidden="1">'Løp 15'!$B$7:$P$66</definedName>
    <definedName name="_xlnm._FilterDatabase" localSheetId="17" hidden="1">'Løp 16'!$B$7:$P$66</definedName>
    <definedName name="_xlnm._FilterDatabase" localSheetId="18" hidden="1">'Løp 17'!$B$7:$P$66</definedName>
    <definedName name="_xlnm._FilterDatabase" localSheetId="19" hidden="1">'Løp 18'!$B$7:$P$66</definedName>
    <definedName name="_xlnm._FilterDatabase" localSheetId="20" hidden="1">'Løp 19'!$B$7:$P$66</definedName>
    <definedName name="_xlnm._FilterDatabase" localSheetId="3" hidden="1">'Løp 2'!$C$7:$O$61</definedName>
    <definedName name="_xlnm._FilterDatabase" localSheetId="21" hidden="1">'Løp 20'!$B$7:$P$66</definedName>
    <definedName name="_xlnm._FilterDatabase" localSheetId="22" hidden="1">'Løp 21'!$B$7:$P$72</definedName>
    <definedName name="_xlnm._FilterDatabase" localSheetId="23" hidden="1">'Løp 22'!$B$7:$P$73</definedName>
    <definedName name="_xlnm._FilterDatabase" localSheetId="24" hidden="1">'Løp 23'!$B$7:$P$73</definedName>
    <definedName name="_xlnm._FilterDatabase" localSheetId="25" hidden="1">'Løp 24'!$B$7:$P$73</definedName>
    <definedName name="_xlnm._FilterDatabase" localSheetId="26" hidden="1">'Løp 25'!$B$7:$P$74</definedName>
    <definedName name="_xlnm._FilterDatabase" localSheetId="27" hidden="1">'Løp 26'!$B$7:$P$76</definedName>
    <definedName name="_xlnm._FilterDatabase" localSheetId="28" hidden="1">'Løp 27'!$B$7:$P$78</definedName>
    <definedName name="_xlnm._FilterDatabase" localSheetId="4" hidden="1">'Løp 3'!$C$7:$O$60</definedName>
    <definedName name="_xlnm._FilterDatabase" localSheetId="5" hidden="1">'Løp 4'!$B$7:$O$62</definedName>
    <definedName name="_xlnm._FilterDatabase" localSheetId="6" hidden="1">'Løp 5'!$B$7:$O$63</definedName>
    <definedName name="_xlnm._FilterDatabase" localSheetId="7" hidden="1">'Løp 6'!$B$7:$O$64</definedName>
    <definedName name="_xlnm._FilterDatabase" localSheetId="8" hidden="1">'Løp 7'!$B$7:$O$64</definedName>
    <definedName name="_xlnm._FilterDatabase" localSheetId="9" hidden="1">'Løp 8'!$B$7:$P$65</definedName>
    <definedName name="_xlnm._FilterDatabase" localSheetId="10" hidden="1">'Løp 9'!$B$7:$P$65</definedName>
    <definedName name="_xlnm._FilterDatabase" localSheetId="0" hidden="1">Ranking!$B$26:$FF$97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2" i="1" l="1"/>
  <c r="H80" i="10"/>
  <c r="H80" i="5"/>
  <c r="H80" i="22"/>
  <c r="FC84" i="1"/>
  <c r="FE84" i="1"/>
  <c r="FC33" i="1"/>
  <c r="FE33" i="1"/>
  <c r="FC96" i="1"/>
  <c r="FE96" i="1"/>
  <c r="FC52" i="1"/>
  <c r="FE52" i="1"/>
  <c r="I35" i="38"/>
  <c r="I13" i="38"/>
  <c r="I17" i="38"/>
  <c r="I12" i="38"/>
  <c r="I21" i="38"/>
  <c r="I18" i="38"/>
  <c r="I20" i="38"/>
  <c r="I19" i="38"/>
  <c r="I32" i="38"/>
  <c r="I16" i="38"/>
  <c r="I8" i="38"/>
  <c r="I30" i="38"/>
  <c r="I27" i="38"/>
  <c r="I22" i="38"/>
  <c r="I14" i="38"/>
  <c r="I29" i="38"/>
  <c r="I33" i="38"/>
  <c r="I36" i="38"/>
  <c r="I43" i="38"/>
  <c r="I15" i="38"/>
  <c r="I37" i="38"/>
  <c r="I24" i="38"/>
  <c r="I42" i="38"/>
  <c r="I39" i="38"/>
  <c r="I44" i="38"/>
  <c r="I38" i="38"/>
  <c r="I45" i="38"/>
  <c r="I46" i="38"/>
  <c r="I40" i="38"/>
  <c r="I26" i="38"/>
  <c r="B32" i="3"/>
  <c r="B33" i="3"/>
  <c r="K124" i="1"/>
  <c r="FE85" i="1"/>
  <c r="FE66" i="1"/>
  <c r="FE39" i="1"/>
  <c r="FE55" i="1"/>
  <c r="FE91" i="1"/>
  <c r="FE58" i="1"/>
  <c r="FE89" i="1"/>
  <c r="FE63" i="1"/>
  <c r="FE87" i="1"/>
  <c r="FE73" i="1"/>
  <c r="FE34" i="1"/>
  <c r="FE31" i="1"/>
  <c r="FE75" i="1"/>
  <c r="FE46" i="1"/>
  <c r="FE50" i="1"/>
  <c r="FE78" i="1"/>
  <c r="FE93" i="1"/>
  <c r="FE62" i="1"/>
  <c r="FE69" i="1"/>
  <c r="FE67" i="1"/>
  <c r="FE32" i="1"/>
  <c r="FE28" i="1"/>
  <c r="FE41" i="1"/>
  <c r="FE35" i="1"/>
  <c r="FE54" i="1"/>
  <c r="FE57" i="1"/>
  <c r="FE92" i="1"/>
  <c r="FE38" i="1"/>
  <c r="FE37" i="1"/>
  <c r="FE27" i="1"/>
  <c r="FE59" i="1"/>
  <c r="FE51" i="1"/>
  <c r="FE74" i="1"/>
  <c r="FE48" i="1"/>
  <c r="FE44" i="1"/>
  <c r="FE71" i="1"/>
  <c r="FE95" i="1"/>
  <c r="FE47" i="1"/>
  <c r="FE29" i="1"/>
  <c r="FE77" i="1"/>
  <c r="FE88" i="1"/>
  <c r="FE86" i="1"/>
  <c r="FE43" i="1"/>
  <c r="FE40" i="1"/>
  <c r="FE90" i="1"/>
  <c r="FE65" i="1"/>
  <c r="FE79" i="1"/>
  <c r="FE70" i="1"/>
  <c r="FE60" i="1"/>
  <c r="FE53" i="1"/>
  <c r="FE61" i="1"/>
  <c r="FE82" i="1"/>
  <c r="FE56" i="1"/>
  <c r="FE42" i="1"/>
  <c r="FE83" i="1"/>
  <c r="FE49" i="1"/>
  <c r="FE76" i="1"/>
  <c r="FE45" i="1"/>
  <c r="FE81" i="1"/>
  <c r="FE94" i="1"/>
  <c r="FE72" i="1"/>
  <c r="FE64" i="1"/>
  <c r="FE80" i="1"/>
  <c r="FE97" i="1"/>
  <c r="FE68" i="1"/>
  <c r="FE36" i="1"/>
  <c r="FC85" i="1"/>
  <c r="FC66" i="1"/>
  <c r="FC39" i="1"/>
  <c r="FC55" i="1"/>
  <c r="FC91" i="1"/>
  <c r="FC58" i="1"/>
  <c r="FC89" i="1"/>
  <c r="FC63" i="1"/>
  <c r="FC87" i="1"/>
  <c r="FC73" i="1"/>
  <c r="FC34" i="1"/>
  <c r="FC31" i="1"/>
  <c r="FC75" i="1"/>
  <c r="FC46" i="1"/>
  <c r="FC50" i="1"/>
  <c r="FC78" i="1"/>
  <c r="FC93" i="1"/>
  <c r="FC62" i="1"/>
  <c r="FC69" i="1"/>
  <c r="FC67" i="1"/>
  <c r="FC32" i="1"/>
  <c r="FC28" i="1"/>
  <c r="FC41" i="1"/>
  <c r="FC35" i="1"/>
  <c r="FC54" i="1"/>
  <c r="FC57" i="1"/>
  <c r="FC92" i="1"/>
  <c r="FC38" i="1"/>
  <c r="FC37" i="1"/>
  <c r="FC27" i="1"/>
  <c r="FC59" i="1"/>
  <c r="FC51" i="1"/>
  <c r="FC74" i="1"/>
  <c r="FC48" i="1"/>
  <c r="FC44" i="1"/>
  <c r="FC71" i="1"/>
  <c r="FC95" i="1"/>
  <c r="FC47" i="1"/>
  <c r="FC29" i="1"/>
  <c r="FC77" i="1"/>
  <c r="FC88" i="1"/>
  <c r="FC86" i="1"/>
  <c r="FC43" i="1"/>
  <c r="FC40" i="1"/>
  <c r="FC90" i="1"/>
  <c r="FC65" i="1"/>
  <c r="FC79" i="1"/>
  <c r="FC70" i="1"/>
  <c r="FC60" i="1"/>
  <c r="FC53" i="1"/>
  <c r="FC61" i="1"/>
  <c r="FC82" i="1"/>
  <c r="FC56" i="1"/>
  <c r="FC42" i="1"/>
  <c r="FC83" i="1"/>
  <c r="FC49" i="1"/>
  <c r="FC76" i="1"/>
  <c r="FC45" i="1"/>
  <c r="FC81" i="1"/>
  <c r="FC94" i="1"/>
  <c r="FC72" i="1"/>
  <c r="FC64" i="1"/>
  <c r="FC80" i="1"/>
  <c r="FC97" i="1"/>
  <c r="FC68" i="1"/>
  <c r="FC36" i="1"/>
  <c r="FE30" i="1"/>
  <c r="FC30" i="1"/>
  <c r="EI105" i="1"/>
  <c r="EF101" i="1"/>
  <c r="EF105" i="1" s="1"/>
  <c r="EE101" i="1"/>
  <c r="EE105" i="1" s="1"/>
  <c r="EF100" i="1"/>
  <c r="EE100" i="1"/>
  <c r="EF99" i="1"/>
  <c r="EE99" i="1"/>
  <c r="H82" i="38"/>
  <c r="G82" i="38"/>
  <c r="F82" i="38"/>
  <c r="G80" i="38"/>
  <c r="F80" i="38"/>
  <c r="E70" i="38"/>
  <c r="J39" i="38"/>
  <c r="I41" i="38"/>
  <c r="I10" i="38"/>
  <c r="I11" i="38"/>
  <c r="I31" i="38"/>
  <c r="J21" i="38"/>
  <c r="I28" i="38"/>
  <c r="J34" i="38"/>
  <c r="I34" i="38"/>
  <c r="J32" i="38"/>
  <c r="I25" i="38"/>
  <c r="I23" i="38"/>
  <c r="J13" i="38"/>
  <c r="J24" i="38"/>
  <c r="I9" i="38"/>
  <c r="J47" i="38"/>
  <c r="O25" i="38" l="1"/>
  <c r="L24" i="38"/>
  <c r="L30" i="38"/>
  <c r="O8" i="38"/>
  <c r="O35" i="38"/>
  <c r="O41" i="38"/>
  <c r="L13" i="38"/>
  <c r="O37" i="38"/>
  <c r="O28" i="38"/>
  <c r="L15" i="38"/>
  <c r="L16" i="38"/>
  <c r="O40" i="38"/>
  <c r="O43" i="38"/>
  <c r="O32" i="38"/>
  <c r="O31" i="38"/>
  <c r="O9" i="38"/>
  <c r="L40" i="38"/>
  <c r="L43" i="38"/>
  <c r="L32" i="38"/>
  <c r="O46" i="38"/>
  <c r="O36" i="38"/>
  <c r="O19" i="38"/>
  <c r="L46" i="38"/>
  <c r="L36" i="38"/>
  <c r="L19" i="38"/>
  <c r="O45" i="38"/>
  <c r="O33" i="38"/>
  <c r="O20" i="38"/>
  <c r="L33" i="38"/>
  <c r="O18" i="38"/>
  <c r="L44" i="38"/>
  <c r="L14" i="38"/>
  <c r="L21" i="38"/>
  <c r="O39" i="38"/>
  <c r="O22" i="38"/>
  <c r="O12" i="38"/>
  <c r="O11" i="38"/>
  <c r="L45" i="38"/>
  <c r="L20" i="38"/>
  <c r="O38" i="38"/>
  <c r="O29" i="38"/>
  <c r="L39" i="38"/>
  <c r="L22" i="38"/>
  <c r="L12" i="38"/>
  <c r="O42" i="38"/>
  <c r="O27" i="38"/>
  <c r="O17" i="38"/>
  <c r="O34" i="38"/>
  <c r="L37" i="38"/>
  <c r="L8" i="38"/>
  <c r="L35" i="38"/>
  <c r="O15" i="38"/>
  <c r="O16" i="38"/>
  <c r="O23" i="38"/>
  <c r="L38" i="38"/>
  <c r="L29" i="38"/>
  <c r="L18" i="38"/>
  <c r="O44" i="38"/>
  <c r="O14" i="38"/>
  <c r="O21" i="38"/>
  <c r="O26" i="38"/>
  <c r="L42" i="38"/>
  <c r="L27" i="38"/>
  <c r="L17" i="38"/>
  <c r="O24" i="38"/>
  <c r="O30" i="38"/>
  <c r="O13" i="38"/>
  <c r="EF107" i="1"/>
  <c r="EF102" i="1"/>
  <c r="EE102" i="1"/>
  <c r="EF103" i="1"/>
  <c r="EF106" i="1"/>
  <c r="L28" i="38"/>
  <c r="L47" i="38"/>
  <c r="L23" i="38"/>
  <c r="L25" i="38"/>
  <c r="L34" i="38"/>
  <c r="L10" i="38"/>
  <c r="O47" i="38"/>
  <c r="O10" i="38"/>
  <c r="L41" i="38"/>
  <c r="L11" i="38"/>
  <c r="L9" i="38"/>
  <c r="L31" i="38"/>
  <c r="L26" i="38"/>
  <c r="I48" i="37"/>
  <c r="I43" i="37"/>
  <c r="I45" i="37"/>
  <c r="I8" i="37"/>
  <c r="I9" i="37"/>
  <c r="I10" i="37"/>
  <c r="I11" i="37"/>
  <c r="I12" i="37"/>
  <c r="I13" i="37"/>
  <c r="I14" i="37"/>
  <c r="I15" i="37"/>
  <c r="I17" i="37"/>
  <c r="I18" i="37"/>
  <c r="I19" i="37"/>
  <c r="I20" i="37"/>
  <c r="I21" i="37"/>
  <c r="I22" i="37"/>
  <c r="I23" i="37"/>
  <c r="I24" i="37"/>
  <c r="I25" i="37"/>
  <c r="I26" i="37"/>
  <c r="I27" i="37"/>
  <c r="I28" i="37"/>
  <c r="I29" i="37"/>
  <c r="I30" i="37"/>
  <c r="I31" i="37"/>
  <c r="I32" i="37"/>
  <c r="I46" i="37"/>
  <c r="I33" i="37"/>
  <c r="I34" i="37"/>
  <c r="I36" i="37"/>
  <c r="I47" i="37"/>
  <c r="I38" i="37"/>
  <c r="I42" i="37"/>
  <c r="I44" i="37"/>
  <c r="I16" i="37"/>
  <c r="H72" i="3"/>
  <c r="E78" i="38" s="1"/>
  <c r="H80" i="37"/>
  <c r="G80" i="37"/>
  <c r="F80" i="37"/>
  <c r="G78" i="37"/>
  <c r="F78" i="37"/>
  <c r="E70" i="37"/>
  <c r="I37" i="37"/>
  <c r="I40" i="37"/>
  <c r="I41" i="37"/>
  <c r="I39" i="37"/>
  <c r="J51" i="37"/>
  <c r="J35" i="37"/>
  <c r="I35" i="37"/>
  <c r="J29" i="37"/>
  <c r="J20" i="37"/>
  <c r="J14" i="37"/>
  <c r="J49" i="37"/>
  <c r="J11" i="37"/>
  <c r="J21" i="37"/>
  <c r="J10" i="37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I36" i="36"/>
  <c r="I39" i="36"/>
  <c r="I38" i="36"/>
  <c r="I41" i="36"/>
  <c r="I40" i="36"/>
  <c r="I37" i="36"/>
  <c r="I42" i="36"/>
  <c r="DQ107" i="1"/>
  <c r="H80" i="36"/>
  <c r="G80" i="36"/>
  <c r="F80" i="36"/>
  <c r="G78" i="36"/>
  <c r="F78" i="36"/>
  <c r="E68" i="36"/>
  <c r="J28" i="36"/>
  <c r="J32" i="36"/>
  <c r="J30" i="36"/>
  <c r="J17" i="36"/>
  <c r="J26" i="36"/>
  <c r="J18" i="36"/>
  <c r="J14" i="36"/>
  <c r="J13" i="36"/>
  <c r="J11" i="36"/>
  <c r="I11" i="36"/>
  <c r="J16" i="36"/>
  <c r="J8" i="36"/>
  <c r="I8" i="36"/>
  <c r="I10" i="36"/>
  <c r="I9" i="36"/>
  <c r="I25" i="35"/>
  <c r="I28" i="35"/>
  <c r="I31" i="35"/>
  <c r="I32" i="35"/>
  <c r="I34" i="35"/>
  <c r="I35" i="35"/>
  <c r="I8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6" i="35"/>
  <c r="I27" i="35"/>
  <c r="I29" i="35"/>
  <c r="I30" i="35"/>
  <c r="I33" i="35"/>
  <c r="I24" i="35"/>
  <c r="H80" i="35"/>
  <c r="G80" i="35"/>
  <c r="F80" i="35"/>
  <c r="G78" i="35"/>
  <c r="F78" i="35"/>
  <c r="E65" i="35"/>
  <c r="J22" i="35"/>
  <c r="J19" i="35"/>
  <c r="J36" i="35"/>
  <c r="J30" i="35"/>
  <c r="J37" i="35"/>
  <c r="J12" i="35"/>
  <c r="J17" i="35"/>
  <c r="J14" i="35"/>
  <c r="J16" i="35"/>
  <c r="J18" i="35"/>
  <c r="J13" i="35"/>
  <c r="J11" i="35"/>
  <c r="I31" i="34"/>
  <c r="I30" i="34"/>
  <c r="I25" i="34"/>
  <c r="I21" i="34"/>
  <c r="I17" i="34"/>
  <c r="I12" i="34"/>
  <c r="H80" i="34"/>
  <c r="G80" i="34"/>
  <c r="F80" i="34"/>
  <c r="G78" i="34"/>
  <c r="F78" i="34"/>
  <c r="J17" i="34"/>
  <c r="J21" i="34"/>
  <c r="I29" i="34"/>
  <c r="J28" i="34"/>
  <c r="I28" i="34"/>
  <c r="I22" i="34"/>
  <c r="J26" i="34"/>
  <c r="I26" i="34"/>
  <c r="E45" i="34"/>
  <c r="J27" i="34"/>
  <c r="I27" i="34"/>
  <c r="J15" i="34"/>
  <c r="I15" i="34"/>
  <c r="I19" i="34"/>
  <c r="J14" i="34"/>
  <c r="I14" i="34"/>
  <c r="I24" i="34"/>
  <c r="J34" i="34"/>
  <c r="I20" i="34"/>
  <c r="I16" i="34"/>
  <c r="I9" i="34"/>
  <c r="J13" i="34"/>
  <c r="I13" i="34"/>
  <c r="J11" i="34"/>
  <c r="I11" i="34"/>
  <c r="I18" i="34"/>
  <c r="J32" i="34"/>
  <c r="J23" i="34"/>
  <c r="I23" i="34"/>
  <c r="I10" i="34"/>
  <c r="J8" i="34"/>
  <c r="I8" i="34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2" i="32"/>
  <c r="I41" i="32"/>
  <c r="I43" i="32"/>
  <c r="I8" i="32"/>
  <c r="H80" i="32"/>
  <c r="G80" i="32"/>
  <c r="F80" i="32"/>
  <c r="G78" i="32"/>
  <c r="F78" i="32"/>
  <c r="J24" i="32"/>
  <c r="J30" i="32"/>
  <c r="I40" i="32"/>
  <c r="J46" i="32"/>
  <c r="J32" i="32"/>
  <c r="E32" i="32"/>
  <c r="M32" i="32" s="1"/>
  <c r="J15" i="32"/>
  <c r="J12" i="32"/>
  <c r="I12" i="32"/>
  <c r="J28" i="32"/>
  <c r="J21" i="32"/>
  <c r="J31" i="32"/>
  <c r="J39" i="32"/>
  <c r="J33" i="32"/>
  <c r="J29" i="32"/>
  <c r="J11" i="32"/>
  <c r="I11" i="32"/>
  <c r="J44" i="32"/>
  <c r="J22" i="32"/>
  <c r="J26" i="32"/>
  <c r="J16" i="32"/>
  <c r="I10" i="32"/>
  <c r="J8" i="32"/>
  <c r="I9" i="32"/>
  <c r="I30" i="31"/>
  <c r="I29" i="31"/>
  <c r="I8" i="31"/>
  <c r="I9" i="31"/>
  <c r="I10" i="31"/>
  <c r="I11" i="31"/>
  <c r="I12" i="31"/>
  <c r="I13" i="31"/>
  <c r="I14" i="31"/>
  <c r="I15" i="31"/>
  <c r="I16" i="31"/>
  <c r="I22" i="31"/>
  <c r="J22" i="31"/>
  <c r="G78" i="31"/>
  <c r="G80" i="31"/>
  <c r="F78" i="31"/>
  <c r="J27" i="31"/>
  <c r="I27" i="31"/>
  <c r="E27" i="31"/>
  <c r="M27" i="31" s="1"/>
  <c r="J20" i="31"/>
  <c r="I20" i="31"/>
  <c r="I25" i="31"/>
  <c r="J18" i="31"/>
  <c r="I18" i="31"/>
  <c r="J32" i="31"/>
  <c r="J16" i="31"/>
  <c r="J19" i="31"/>
  <c r="I19" i="31"/>
  <c r="J28" i="31"/>
  <c r="I28" i="31"/>
  <c r="J21" i="31"/>
  <c r="I21" i="31"/>
  <c r="J17" i="31"/>
  <c r="I17" i="31"/>
  <c r="J23" i="31"/>
  <c r="I23" i="31"/>
  <c r="J14" i="31"/>
  <c r="J12" i="31"/>
  <c r="J9" i="31"/>
  <c r="J26" i="31"/>
  <c r="I26" i="31"/>
  <c r="J31" i="31"/>
  <c r="J24" i="31"/>
  <c r="I24" i="31"/>
  <c r="J11" i="31"/>
  <c r="I37" i="30"/>
  <c r="J37" i="30"/>
  <c r="I28" i="30"/>
  <c r="J28" i="30"/>
  <c r="I29" i="30"/>
  <c r="J29" i="30"/>
  <c r="I30" i="30"/>
  <c r="J30" i="30"/>
  <c r="I31" i="30"/>
  <c r="J31" i="30"/>
  <c r="I32" i="30"/>
  <c r="J32" i="30"/>
  <c r="I36" i="30"/>
  <c r="J36" i="30"/>
  <c r="I23" i="30"/>
  <c r="I38" i="30"/>
  <c r="J38" i="30"/>
  <c r="I16" i="30"/>
  <c r="J16" i="30"/>
  <c r="I17" i="30"/>
  <c r="J17" i="30"/>
  <c r="I18" i="30"/>
  <c r="J18" i="30"/>
  <c r="I19" i="30"/>
  <c r="J19" i="30"/>
  <c r="I12" i="30"/>
  <c r="J12" i="30"/>
  <c r="I35" i="30"/>
  <c r="I39" i="30"/>
  <c r="I40" i="30"/>
  <c r="I8" i="30"/>
  <c r="I33" i="30"/>
  <c r="H80" i="30"/>
  <c r="G80" i="30"/>
  <c r="F80" i="30"/>
  <c r="G78" i="30"/>
  <c r="O37" i="30"/>
  <c r="F78" i="30"/>
  <c r="E36" i="30"/>
  <c r="M36" i="30" s="1"/>
  <c r="J70" i="30"/>
  <c r="J27" i="30"/>
  <c r="I27" i="30"/>
  <c r="I34" i="30"/>
  <c r="J15" i="30"/>
  <c r="I15" i="30"/>
  <c r="I21" i="30"/>
  <c r="J20" i="30"/>
  <c r="I20" i="30"/>
  <c r="J26" i="30"/>
  <c r="I26" i="30"/>
  <c r="I22" i="30"/>
  <c r="J25" i="30"/>
  <c r="I25" i="30"/>
  <c r="J11" i="30"/>
  <c r="I11" i="30"/>
  <c r="J13" i="30"/>
  <c r="I13" i="30"/>
  <c r="J24" i="30"/>
  <c r="I24" i="30"/>
  <c r="J9" i="30"/>
  <c r="I9" i="30"/>
  <c r="J10" i="30"/>
  <c r="I10" i="30"/>
  <c r="J14" i="30"/>
  <c r="I14" i="30"/>
  <c r="B42" i="30"/>
  <c r="F78" i="29"/>
  <c r="O25" i="29"/>
  <c r="G78" i="29"/>
  <c r="P3" i="3"/>
  <c r="G17" i="3" s="1"/>
  <c r="H17" i="3" s="1"/>
  <c r="E35" i="38" s="1"/>
  <c r="M35" i="38" s="1"/>
  <c r="I25" i="29"/>
  <c r="I19" i="29"/>
  <c r="I21" i="29"/>
  <c r="I11" i="29"/>
  <c r="F80" i="29"/>
  <c r="I8" i="29"/>
  <c r="I18" i="29"/>
  <c r="I12" i="29"/>
  <c r="I16" i="29"/>
  <c r="I24" i="29"/>
  <c r="CR107" i="1"/>
  <c r="I22" i="29"/>
  <c r="I13" i="29"/>
  <c r="I23" i="29"/>
  <c r="I14" i="29"/>
  <c r="I15" i="29"/>
  <c r="I20" i="29"/>
  <c r="I9" i="29"/>
  <c r="I26" i="29"/>
  <c r="I17" i="29"/>
  <c r="I27" i="29"/>
  <c r="I10" i="29"/>
  <c r="H80" i="29"/>
  <c r="G80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E64" i="29"/>
  <c r="L19" i="29"/>
  <c r="J19" i="29"/>
  <c r="O30" i="29"/>
  <c r="J11" i="29"/>
  <c r="L28" i="29"/>
  <c r="J28" i="29"/>
  <c r="O27" i="29"/>
  <c r="J27" i="29"/>
  <c r="L20" i="29"/>
  <c r="J20" i="29"/>
  <c r="O23" i="29"/>
  <c r="O16" i="29"/>
  <c r="J16" i="29"/>
  <c r="L22" i="29"/>
  <c r="J22" i="29"/>
  <c r="J13" i="29"/>
  <c r="L9" i="29"/>
  <c r="J9" i="29"/>
  <c r="J24" i="29"/>
  <c r="J10" i="29"/>
  <c r="O18" i="29"/>
  <c r="O12" i="29"/>
  <c r="J12" i="29"/>
  <c r="L26" i="29"/>
  <c r="J26" i="29"/>
  <c r="J15" i="29"/>
  <c r="J29" i="29"/>
  <c r="I37" i="27"/>
  <c r="F80" i="27"/>
  <c r="F78" i="27"/>
  <c r="O31" i="27"/>
  <c r="G78" i="27"/>
  <c r="I35" i="27"/>
  <c r="I24" i="27"/>
  <c r="I22" i="27"/>
  <c r="I21" i="27"/>
  <c r="I11" i="27"/>
  <c r="I8" i="27"/>
  <c r="I10" i="27"/>
  <c r="CM107" i="1"/>
  <c r="I12" i="27"/>
  <c r="I13" i="27"/>
  <c r="I16" i="27"/>
  <c r="I18" i="27"/>
  <c r="I20" i="27"/>
  <c r="I23" i="27"/>
  <c r="I25" i="27"/>
  <c r="I26" i="27"/>
  <c r="I28" i="27"/>
  <c r="I30" i="27"/>
  <c r="I31" i="27"/>
  <c r="I34" i="27"/>
  <c r="I9" i="27"/>
  <c r="I14" i="27"/>
  <c r="I15" i="27"/>
  <c r="I17" i="27"/>
  <c r="I19" i="27"/>
  <c r="I27" i="27"/>
  <c r="I29" i="27"/>
  <c r="I32" i="27"/>
  <c r="I33" i="27"/>
  <c r="I36" i="27"/>
  <c r="H80" i="27"/>
  <c r="G80" i="27"/>
  <c r="B8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5" i="27"/>
  <c r="B46" i="27"/>
  <c r="B47" i="27"/>
  <c r="B48" i="27"/>
  <c r="B49" i="27"/>
  <c r="B50" i="27"/>
  <c r="B51" i="27"/>
  <c r="B52" i="27"/>
  <c r="B53" i="27"/>
  <c r="B54" i="27"/>
  <c r="B55" i="27"/>
  <c r="B56" i="27"/>
  <c r="B57" i="27"/>
  <c r="B58" i="27"/>
  <c r="B59" i="27"/>
  <c r="B60" i="27"/>
  <c r="B61" i="27"/>
  <c r="B62" i="27"/>
  <c r="B63" i="27"/>
  <c r="B64" i="27"/>
  <c r="B65" i="27"/>
  <c r="B66" i="27"/>
  <c r="B67" i="27"/>
  <c r="B68" i="27"/>
  <c r="B69" i="27"/>
  <c r="E64" i="27"/>
  <c r="J11" i="27"/>
  <c r="J21" i="27"/>
  <c r="J32" i="27"/>
  <c r="J36" i="27"/>
  <c r="J31" i="27"/>
  <c r="J30" i="27"/>
  <c r="J40" i="27"/>
  <c r="J33" i="27"/>
  <c r="J25" i="27"/>
  <c r="J23" i="27"/>
  <c r="J42" i="27"/>
  <c r="J12" i="27"/>
  <c r="J27" i="27"/>
  <c r="J20" i="27"/>
  <c r="J15" i="27"/>
  <c r="J14" i="27"/>
  <c r="J17" i="27"/>
  <c r="J18" i="27"/>
  <c r="J38" i="27"/>
  <c r="J16" i="27"/>
  <c r="J10" i="27"/>
  <c r="J9" i="27"/>
  <c r="E32" i="25"/>
  <c r="M32" i="25" s="1"/>
  <c r="E63" i="26"/>
  <c r="I31" i="26"/>
  <c r="I32" i="26"/>
  <c r="I8" i="26"/>
  <c r="CH107" i="1"/>
  <c r="I9" i="26"/>
  <c r="I10" i="26"/>
  <c r="I11" i="26"/>
  <c r="I12" i="26"/>
  <c r="I13" i="26"/>
  <c r="I14" i="26"/>
  <c r="I15" i="26"/>
  <c r="I16" i="26"/>
  <c r="I17" i="26"/>
  <c r="I18" i="26"/>
  <c r="I19" i="26"/>
  <c r="I21" i="26"/>
  <c r="I22" i="26"/>
  <c r="I24" i="26"/>
  <c r="I25" i="26"/>
  <c r="I26" i="26"/>
  <c r="I23" i="26"/>
  <c r="I27" i="26"/>
  <c r="I28" i="26"/>
  <c r="I29" i="26"/>
  <c r="I20" i="26"/>
  <c r="I30" i="26"/>
  <c r="I34" i="26"/>
  <c r="I35" i="26"/>
  <c r="H80" i="26"/>
  <c r="G80" i="26"/>
  <c r="F80" i="26"/>
  <c r="G78" i="26"/>
  <c r="F78" i="26"/>
  <c r="O38" i="26"/>
  <c r="J36" i="26"/>
  <c r="J21" i="26"/>
  <c r="J32" i="26"/>
  <c r="J24" i="26"/>
  <c r="J17" i="26"/>
  <c r="J35" i="26"/>
  <c r="J11" i="26"/>
  <c r="J16" i="26"/>
  <c r="J15" i="26"/>
  <c r="J18" i="26"/>
  <c r="J23" i="26"/>
  <c r="J25" i="26"/>
  <c r="J28" i="26"/>
  <c r="J10" i="26"/>
  <c r="J8" i="26"/>
  <c r="J13" i="26"/>
  <c r="J38" i="26"/>
  <c r="J12" i="26"/>
  <c r="J22" i="26"/>
  <c r="J14" i="26"/>
  <c r="J33" i="26"/>
  <c r="I33" i="26"/>
  <c r="J26" i="26"/>
  <c r="Q6" i="3"/>
  <c r="Q7" i="3"/>
  <c r="Q8" i="3"/>
  <c r="P17" i="3"/>
  <c r="Q16" i="3" s="1"/>
  <c r="N17" i="3"/>
  <c r="O16" i="3" s="1"/>
  <c r="G80" i="5"/>
  <c r="F80" i="5"/>
  <c r="J48" i="5"/>
  <c r="J39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9" i="10"/>
  <c r="J30" i="10"/>
  <c r="I30" i="10"/>
  <c r="J29" i="10"/>
  <c r="I29" i="10"/>
  <c r="J24" i="10"/>
  <c r="I24" i="10"/>
  <c r="J22" i="10"/>
  <c r="I22" i="10"/>
  <c r="J21" i="10"/>
  <c r="I21" i="10"/>
  <c r="J53" i="10"/>
  <c r="J43" i="10"/>
  <c r="J40" i="10"/>
  <c r="J37" i="10"/>
  <c r="J28" i="10"/>
  <c r="I28" i="10"/>
  <c r="J27" i="10"/>
  <c r="I27" i="10"/>
  <c r="J26" i="10"/>
  <c r="I26" i="10"/>
  <c r="J25" i="10"/>
  <c r="I25" i="10"/>
  <c r="J23" i="10"/>
  <c r="I23" i="10"/>
  <c r="J20" i="10"/>
  <c r="I20" i="10"/>
  <c r="J19" i="10"/>
  <c r="I19" i="10"/>
  <c r="J18" i="10"/>
  <c r="I18" i="10"/>
  <c r="J17" i="10"/>
  <c r="I17" i="10"/>
  <c r="J16" i="10"/>
  <c r="I16" i="10"/>
  <c r="J15" i="10"/>
  <c r="I15" i="10"/>
  <c r="J14" i="10"/>
  <c r="I14" i="10"/>
  <c r="J13" i="10"/>
  <c r="I13" i="10"/>
  <c r="J12" i="10"/>
  <c r="I12" i="10"/>
  <c r="J11" i="10"/>
  <c r="I11" i="10"/>
  <c r="J10" i="10"/>
  <c r="I10" i="10"/>
  <c r="J9" i="10"/>
  <c r="I9" i="10"/>
  <c r="J8" i="10"/>
  <c r="I8" i="10"/>
  <c r="J8" i="11"/>
  <c r="I8" i="11"/>
  <c r="J57" i="11"/>
  <c r="J46" i="11"/>
  <c r="J44" i="11"/>
  <c r="J36" i="11"/>
  <c r="J31" i="11"/>
  <c r="I31" i="11"/>
  <c r="J30" i="11"/>
  <c r="I30" i="11"/>
  <c r="J29" i="11"/>
  <c r="I29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9" i="11"/>
  <c r="I19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J11" i="11"/>
  <c r="I11" i="11"/>
  <c r="J10" i="11"/>
  <c r="I10" i="11"/>
  <c r="J9" i="11"/>
  <c r="I9" i="11"/>
  <c r="J35" i="12"/>
  <c r="J53" i="12"/>
  <c r="J50" i="12"/>
  <c r="J42" i="12"/>
  <c r="J38" i="12"/>
  <c r="J43" i="12"/>
  <c r="J28" i="12"/>
  <c r="I28" i="12"/>
  <c r="J27" i="12"/>
  <c r="I27" i="12"/>
  <c r="J26" i="12"/>
  <c r="I26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2" i="12"/>
  <c r="I12" i="12"/>
  <c r="J11" i="12"/>
  <c r="I11" i="12"/>
  <c r="J10" i="12"/>
  <c r="I10" i="12"/>
  <c r="J9" i="12"/>
  <c r="I9" i="12"/>
  <c r="J8" i="12"/>
  <c r="I8" i="12"/>
  <c r="J12" i="7"/>
  <c r="J13" i="7"/>
  <c r="J14" i="7"/>
  <c r="J15" i="7"/>
  <c r="J16" i="7"/>
  <c r="J17" i="7"/>
  <c r="J18" i="7"/>
  <c r="J19" i="7"/>
  <c r="J20" i="7"/>
  <c r="J21" i="7"/>
  <c r="J22" i="7"/>
  <c r="J23" i="7"/>
  <c r="J25" i="7"/>
  <c r="J26" i="7"/>
  <c r="J27" i="7"/>
  <c r="J28" i="7"/>
  <c r="J29" i="7"/>
  <c r="J31" i="7"/>
  <c r="J32" i="7"/>
  <c r="J33" i="7"/>
  <c r="J34" i="7"/>
  <c r="J36" i="7"/>
  <c r="J37" i="7"/>
  <c r="J47" i="7"/>
  <c r="J38" i="7"/>
  <c r="J43" i="7"/>
  <c r="J55" i="7"/>
  <c r="J24" i="7"/>
  <c r="J30" i="7"/>
  <c r="J35" i="7"/>
  <c r="J8" i="7"/>
  <c r="J9" i="7"/>
  <c r="J10" i="7"/>
  <c r="I30" i="7"/>
  <c r="I35" i="7"/>
  <c r="I32" i="7"/>
  <c r="I33" i="7"/>
  <c r="I34" i="7"/>
  <c r="I36" i="7"/>
  <c r="I37" i="7"/>
  <c r="I19" i="7"/>
  <c r="I20" i="7"/>
  <c r="I21" i="7"/>
  <c r="I22" i="7"/>
  <c r="I23" i="7"/>
  <c r="I25" i="7"/>
  <c r="I26" i="7"/>
  <c r="I27" i="7"/>
  <c r="I28" i="7"/>
  <c r="I14" i="7"/>
  <c r="I15" i="7"/>
  <c r="I16" i="7"/>
  <c r="I10" i="7"/>
  <c r="I9" i="7"/>
  <c r="I8" i="7"/>
  <c r="I24" i="7"/>
  <c r="I31" i="7"/>
  <c r="I29" i="7"/>
  <c r="I18" i="7"/>
  <c r="I17" i="7"/>
  <c r="I13" i="7"/>
  <c r="I12" i="7"/>
  <c r="J11" i="7"/>
  <c r="I11" i="7"/>
  <c r="J20" i="13"/>
  <c r="I20" i="13"/>
  <c r="J36" i="13"/>
  <c r="J57" i="13"/>
  <c r="J43" i="13"/>
  <c r="J27" i="13"/>
  <c r="I27" i="13"/>
  <c r="J26" i="13"/>
  <c r="I26" i="13"/>
  <c r="J25" i="13"/>
  <c r="I25" i="13"/>
  <c r="J24" i="13"/>
  <c r="I24" i="13"/>
  <c r="J23" i="13"/>
  <c r="I23" i="13"/>
  <c r="J22" i="13"/>
  <c r="I22" i="13"/>
  <c r="J21" i="13"/>
  <c r="I21" i="13"/>
  <c r="J19" i="13"/>
  <c r="I19" i="13"/>
  <c r="J18" i="13"/>
  <c r="I18" i="13"/>
  <c r="J17" i="13"/>
  <c r="I17" i="13"/>
  <c r="J16" i="13"/>
  <c r="I16" i="13"/>
  <c r="J15" i="13"/>
  <c r="I15" i="13"/>
  <c r="J14" i="13"/>
  <c r="I14" i="13"/>
  <c r="J13" i="13"/>
  <c r="I13" i="13"/>
  <c r="J12" i="13"/>
  <c r="I12" i="13"/>
  <c r="J11" i="13"/>
  <c r="I11" i="13"/>
  <c r="J10" i="13"/>
  <c r="I10" i="13"/>
  <c r="J9" i="13"/>
  <c r="I9" i="13"/>
  <c r="J8" i="13"/>
  <c r="I8" i="13"/>
  <c r="J33" i="16"/>
  <c r="J35" i="16"/>
  <c r="J51" i="16"/>
  <c r="J26" i="16"/>
  <c r="I26" i="16"/>
  <c r="J25" i="16"/>
  <c r="I25" i="16"/>
  <c r="J24" i="16"/>
  <c r="I24" i="16"/>
  <c r="J23" i="16"/>
  <c r="I23" i="16"/>
  <c r="J22" i="16"/>
  <c r="I22" i="16"/>
  <c r="J21" i="16"/>
  <c r="I21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J11" i="16"/>
  <c r="I11" i="16"/>
  <c r="J10" i="16"/>
  <c r="I10" i="16"/>
  <c r="J9" i="16"/>
  <c r="I9" i="16"/>
  <c r="J8" i="16"/>
  <c r="I8" i="16"/>
  <c r="J9" i="15"/>
  <c r="J10" i="15"/>
  <c r="J11" i="15"/>
  <c r="J12" i="15"/>
  <c r="J13" i="15"/>
  <c r="J14" i="15"/>
  <c r="J15" i="15"/>
  <c r="J26" i="15"/>
  <c r="J16" i="15"/>
  <c r="J17" i="15"/>
  <c r="J18" i="15"/>
  <c r="J27" i="15"/>
  <c r="J19" i="15"/>
  <c r="J20" i="15"/>
  <c r="J21" i="15"/>
  <c r="J22" i="15"/>
  <c r="J23" i="15"/>
  <c r="J24" i="15"/>
  <c r="J25" i="15"/>
  <c r="J28" i="15"/>
  <c r="I28" i="15"/>
  <c r="I27" i="15"/>
  <c r="I26" i="15"/>
  <c r="J62" i="15"/>
  <c r="J39" i="15"/>
  <c r="J60" i="15"/>
  <c r="J36" i="15"/>
  <c r="J43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J8" i="15"/>
  <c r="I8" i="15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8" i="17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8" i="18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8" i="19"/>
  <c r="J27" i="19"/>
  <c r="J28" i="19"/>
  <c r="J29" i="19"/>
  <c r="J30" i="19"/>
  <c r="J31" i="19"/>
  <c r="J42" i="19"/>
  <c r="J43" i="19"/>
  <c r="J54" i="19"/>
  <c r="J55" i="19"/>
  <c r="J9" i="19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I18" i="22"/>
  <c r="J18" i="22"/>
  <c r="I13" i="22"/>
  <c r="J13" i="22"/>
  <c r="I17" i="22"/>
  <c r="J17" i="22"/>
  <c r="I26" i="22"/>
  <c r="J26" i="22"/>
  <c r="I24" i="22"/>
  <c r="J24" i="22"/>
  <c r="I15" i="22"/>
  <c r="J15" i="22"/>
  <c r="I8" i="22"/>
  <c r="J8" i="22"/>
  <c r="I27" i="22"/>
  <c r="J27" i="22"/>
  <c r="I10" i="22"/>
  <c r="J10" i="22"/>
  <c r="I9" i="22"/>
  <c r="J9" i="22"/>
  <c r="I25" i="22"/>
  <c r="J25" i="22"/>
  <c r="I20" i="22"/>
  <c r="J20" i="22"/>
  <c r="I14" i="22"/>
  <c r="J14" i="22"/>
  <c r="I21" i="22"/>
  <c r="J21" i="22"/>
  <c r="I11" i="22"/>
  <c r="J11" i="22"/>
  <c r="I16" i="22"/>
  <c r="J16" i="22"/>
  <c r="I19" i="22"/>
  <c r="J19" i="22"/>
  <c r="I23" i="22"/>
  <c r="J23" i="22"/>
  <c r="I29" i="22"/>
  <c r="J29" i="22"/>
  <c r="I22" i="22"/>
  <c r="J22" i="22"/>
  <c r="I12" i="22"/>
  <c r="J12" i="22"/>
  <c r="I30" i="22"/>
  <c r="J30" i="22"/>
  <c r="I28" i="22"/>
  <c r="J28" i="22"/>
  <c r="I31" i="22"/>
  <c r="J31" i="22"/>
  <c r="J42" i="22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8" i="23"/>
  <c r="J9" i="24"/>
  <c r="J10" i="24"/>
  <c r="J11" i="24"/>
  <c r="J12" i="24"/>
  <c r="J13" i="24"/>
  <c r="J14" i="24"/>
  <c r="J15" i="24"/>
  <c r="J16" i="24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8" i="24"/>
  <c r="I8" i="24"/>
  <c r="J17" i="25"/>
  <c r="J13" i="25"/>
  <c r="J15" i="25"/>
  <c r="J19" i="25"/>
  <c r="J12" i="25"/>
  <c r="J11" i="25"/>
  <c r="J16" i="25"/>
  <c r="J31" i="25"/>
  <c r="J9" i="25"/>
  <c r="J29" i="25"/>
  <c r="J30" i="25"/>
  <c r="J10" i="25"/>
  <c r="J24" i="25"/>
  <c r="J34" i="25"/>
  <c r="J26" i="25"/>
  <c r="J32" i="25"/>
  <c r="J22" i="25"/>
  <c r="J25" i="25"/>
  <c r="J8" i="25"/>
  <c r="J27" i="25"/>
  <c r="J28" i="25"/>
  <c r="J23" i="25"/>
  <c r="J33" i="25"/>
  <c r="J21" i="25"/>
  <c r="J36" i="25"/>
  <c r="J35" i="25"/>
  <c r="J18" i="25"/>
  <c r="J20" i="25"/>
  <c r="J14" i="25"/>
  <c r="Q15" i="3"/>
  <c r="O15" i="3"/>
  <c r="Q14" i="3"/>
  <c r="O14" i="3"/>
  <c r="Q13" i="3"/>
  <c r="O13" i="3"/>
  <c r="Q12" i="3"/>
  <c r="O12" i="3"/>
  <c r="Q11" i="3"/>
  <c r="O11" i="3"/>
  <c r="Q10" i="3"/>
  <c r="O10" i="3"/>
  <c r="Q9" i="3"/>
  <c r="O9" i="3"/>
  <c r="O8" i="3"/>
  <c r="O7" i="3"/>
  <c r="O6" i="3"/>
  <c r="O17" i="26"/>
  <c r="O33" i="26"/>
  <c r="O15" i="26"/>
  <c r="O23" i="26"/>
  <c r="O29" i="26"/>
  <c r="O32" i="26"/>
  <c r="O10" i="26"/>
  <c r="O27" i="26"/>
  <c r="O25" i="26"/>
  <c r="L32" i="26"/>
  <c r="L31" i="26"/>
  <c r="L34" i="26"/>
  <c r="L16" i="26"/>
  <c r="L15" i="26"/>
  <c r="L12" i="26"/>
  <c r="L17" i="26"/>
  <c r="L30" i="26"/>
  <c r="L9" i="26"/>
  <c r="L38" i="26"/>
  <c r="EA101" i="1"/>
  <c r="EA105" i="1" s="1"/>
  <c r="DZ101" i="1"/>
  <c r="DZ102" i="1" s="1"/>
  <c r="DV101" i="1"/>
  <c r="DV102" i="1" s="1"/>
  <c r="DU101" i="1"/>
  <c r="DU102" i="1" s="1"/>
  <c r="DQ101" i="1"/>
  <c r="DQ102" i="1" s="1"/>
  <c r="DP101" i="1"/>
  <c r="DP105" i="1" s="1"/>
  <c r="DL101" i="1"/>
  <c r="DL105" i="1" s="1"/>
  <c r="DK101" i="1"/>
  <c r="DK105" i="1" s="1"/>
  <c r="DG101" i="1"/>
  <c r="DG102" i="1" s="1"/>
  <c r="DF101" i="1"/>
  <c r="DB101" i="1"/>
  <c r="DB102" i="1" s="1"/>
  <c r="DA101" i="1"/>
  <c r="DA105" i="1" s="1"/>
  <c r="CW101" i="1"/>
  <c r="CW105" i="1" s="1"/>
  <c r="CV101" i="1"/>
  <c r="CV105" i="1" s="1"/>
  <c r="CR101" i="1"/>
  <c r="CR102" i="1" s="1"/>
  <c r="CQ101" i="1"/>
  <c r="CQ105" i="1" s="1"/>
  <c r="CM101" i="1"/>
  <c r="CM105" i="1" s="1"/>
  <c r="CL101" i="1"/>
  <c r="CL105" i="1" s="1"/>
  <c r="CH101" i="1"/>
  <c r="CH102" i="1" s="1"/>
  <c r="CG101" i="1"/>
  <c r="CC101" i="1"/>
  <c r="CB101" i="1"/>
  <c r="CB102" i="1" s="1"/>
  <c r="BX101" i="1"/>
  <c r="BW101" i="1"/>
  <c r="BW102" i="1" s="1"/>
  <c r="BS101" i="1"/>
  <c r="BS102" i="1" s="1"/>
  <c r="BR101" i="1"/>
  <c r="BN101" i="1"/>
  <c r="BN105" i="1" s="1"/>
  <c r="BM101" i="1"/>
  <c r="BM105" i="1" s="1"/>
  <c r="BI101" i="1"/>
  <c r="BI105" i="1" s="1"/>
  <c r="BH101" i="1"/>
  <c r="BH105" i="1" s="1"/>
  <c r="BD101" i="1"/>
  <c r="BD102" i="1" s="1"/>
  <c r="BC101" i="1"/>
  <c r="BC105" i="1" s="1"/>
  <c r="AY101" i="1"/>
  <c r="AY105" i="1" s="1"/>
  <c r="AX101" i="1"/>
  <c r="AX105" i="1" s="1"/>
  <c r="AT101" i="1"/>
  <c r="AT102" i="1" s="1"/>
  <c r="AS101" i="1"/>
  <c r="AS105" i="1" s="1"/>
  <c r="AO101" i="1"/>
  <c r="AO105" i="1" s="1"/>
  <c r="AN101" i="1"/>
  <c r="AN102" i="1" s="1"/>
  <c r="AJ101" i="1"/>
  <c r="AJ102" i="1" s="1"/>
  <c r="AI101" i="1"/>
  <c r="AI102" i="1" s="1"/>
  <c r="AE101" i="1"/>
  <c r="AE105" i="1" s="1"/>
  <c r="AD101" i="1"/>
  <c r="AD105" i="1" s="1"/>
  <c r="Z101" i="1"/>
  <c r="Z105" i="1" s="1"/>
  <c r="Y101" i="1"/>
  <c r="Y102" i="1" s="1"/>
  <c r="U101" i="1"/>
  <c r="U102" i="1" s="1"/>
  <c r="T101" i="1"/>
  <c r="T105" i="1" s="1"/>
  <c r="P101" i="1"/>
  <c r="P105" i="1" s="1"/>
  <c r="O101" i="1"/>
  <c r="O105" i="1" s="1"/>
  <c r="K101" i="1"/>
  <c r="K102" i="1" s="1"/>
  <c r="J101" i="1"/>
  <c r="F101" i="1"/>
  <c r="F102" i="1" s="1"/>
  <c r="E101" i="1"/>
  <c r="E102" i="1" s="1"/>
  <c r="EA100" i="1"/>
  <c r="DZ100" i="1"/>
  <c r="DV100" i="1"/>
  <c r="DU100" i="1"/>
  <c r="DQ100" i="1"/>
  <c r="DP100" i="1"/>
  <c r="DL100" i="1"/>
  <c r="DK100" i="1"/>
  <c r="DG100" i="1"/>
  <c r="DF100" i="1"/>
  <c r="DB100" i="1"/>
  <c r="DA100" i="1"/>
  <c r="CW100" i="1"/>
  <c r="CV100" i="1"/>
  <c r="CR100" i="1"/>
  <c r="CQ100" i="1"/>
  <c r="CM100" i="1"/>
  <c r="CL100" i="1"/>
  <c r="CH100" i="1"/>
  <c r="CG100" i="1"/>
  <c r="CC100" i="1"/>
  <c r="CB100" i="1"/>
  <c r="BX100" i="1"/>
  <c r="BW100" i="1"/>
  <c r="BS100" i="1"/>
  <c r="BR100" i="1"/>
  <c r="BN100" i="1"/>
  <c r="BM100" i="1"/>
  <c r="BI100" i="1"/>
  <c r="BH100" i="1"/>
  <c r="BD100" i="1"/>
  <c r="BC100" i="1"/>
  <c r="AY100" i="1"/>
  <c r="AX100" i="1"/>
  <c r="AT100" i="1"/>
  <c r="AS100" i="1"/>
  <c r="AO100" i="1"/>
  <c r="AN100" i="1"/>
  <c r="AJ100" i="1"/>
  <c r="AI100" i="1"/>
  <c r="AE100" i="1"/>
  <c r="AD100" i="1"/>
  <c r="Z100" i="1"/>
  <c r="Y100" i="1"/>
  <c r="U100" i="1"/>
  <c r="T100" i="1"/>
  <c r="P100" i="1"/>
  <c r="O100" i="1"/>
  <c r="K100" i="1"/>
  <c r="J100" i="1"/>
  <c r="F100" i="1"/>
  <c r="E100" i="1"/>
  <c r="EA99" i="1"/>
  <c r="DZ99" i="1"/>
  <c r="DV99" i="1"/>
  <c r="DU99" i="1"/>
  <c r="DQ99" i="1"/>
  <c r="DP99" i="1"/>
  <c r="DL99" i="1"/>
  <c r="DK99" i="1"/>
  <c r="DG99" i="1"/>
  <c r="DF99" i="1"/>
  <c r="DB99" i="1"/>
  <c r="DA99" i="1"/>
  <c r="CW99" i="1"/>
  <c r="CV99" i="1"/>
  <c r="CR99" i="1"/>
  <c r="CQ99" i="1"/>
  <c r="CM99" i="1"/>
  <c r="CL99" i="1"/>
  <c r="CH99" i="1"/>
  <c r="CG99" i="1"/>
  <c r="CC99" i="1"/>
  <c r="CB99" i="1"/>
  <c r="BX99" i="1"/>
  <c r="BW99" i="1"/>
  <c r="BS99" i="1"/>
  <c r="BR99" i="1"/>
  <c r="BN99" i="1"/>
  <c r="BM99" i="1"/>
  <c r="BI99" i="1"/>
  <c r="BH99" i="1"/>
  <c r="BD99" i="1"/>
  <c r="BC99" i="1"/>
  <c r="AY99" i="1"/>
  <c r="AX99" i="1"/>
  <c r="AT99" i="1"/>
  <c r="AS99" i="1"/>
  <c r="AO99" i="1"/>
  <c r="AN99" i="1"/>
  <c r="AJ99" i="1"/>
  <c r="AI99" i="1"/>
  <c r="AE99" i="1"/>
  <c r="AD99" i="1"/>
  <c r="Z99" i="1"/>
  <c r="Y99" i="1"/>
  <c r="U99" i="1"/>
  <c r="T99" i="1"/>
  <c r="P99" i="1"/>
  <c r="O99" i="1"/>
  <c r="K99" i="1"/>
  <c r="J99" i="1"/>
  <c r="F99" i="1"/>
  <c r="E99" i="1"/>
  <c r="J38" i="25"/>
  <c r="J39" i="25"/>
  <c r="J37" i="25"/>
  <c r="I17" i="25"/>
  <c r="I13" i="25"/>
  <c r="I15" i="25"/>
  <c r="I19" i="25"/>
  <c r="I12" i="25"/>
  <c r="I11" i="25"/>
  <c r="I16" i="25"/>
  <c r="I31" i="25"/>
  <c r="I29" i="25"/>
  <c r="I30" i="25"/>
  <c r="I10" i="25"/>
  <c r="I24" i="25"/>
  <c r="I34" i="25"/>
  <c r="I26" i="25"/>
  <c r="I25" i="25"/>
  <c r="I8" i="25"/>
  <c r="I28" i="25"/>
  <c r="I23" i="25"/>
  <c r="I33" i="25"/>
  <c r="I21" i="25"/>
  <c r="I36" i="25"/>
  <c r="I35" i="25"/>
  <c r="I20" i="25"/>
  <c r="I9" i="25"/>
  <c r="CC107" i="1"/>
  <c r="I18" i="25"/>
  <c r="I32" i="25"/>
  <c r="I22" i="25"/>
  <c r="I27" i="25"/>
  <c r="H80" i="25"/>
  <c r="G80" i="25"/>
  <c r="F80" i="25"/>
  <c r="G78" i="25"/>
  <c r="L37" i="25"/>
  <c r="F78" i="25"/>
  <c r="L22" i="25"/>
  <c r="I14" i="25"/>
  <c r="J37" i="24"/>
  <c r="I36" i="24"/>
  <c r="I9" i="24"/>
  <c r="J38" i="24"/>
  <c r="I10" i="24"/>
  <c r="I11" i="24"/>
  <c r="I12" i="24"/>
  <c r="I13" i="24"/>
  <c r="I14" i="24"/>
  <c r="I15" i="24"/>
  <c r="I3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H80" i="24"/>
  <c r="G80" i="24"/>
  <c r="F80" i="24"/>
  <c r="G78" i="24"/>
  <c r="F78" i="24"/>
  <c r="O21" i="24"/>
  <c r="I33" i="24"/>
  <c r="I34" i="24"/>
  <c r="J39" i="24"/>
  <c r="I28" i="23"/>
  <c r="I9" i="23"/>
  <c r="I29" i="23"/>
  <c r="I31" i="23"/>
  <c r="H80" i="23"/>
  <c r="G80" i="23"/>
  <c r="F80" i="23"/>
  <c r="G78" i="23"/>
  <c r="F78" i="23"/>
  <c r="O10" i="23"/>
  <c r="I20" i="23"/>
  <c r="I15" i="23"/>
  <c r="I11" i="23"/>
  <c r="I26" i="23"/>
  <c r="I19" i="23"/>
  <c r="I30" i="23"/>
  <c r="I24" i="23"/>
  <c r="I27" i="23"/>
  <c r="I32" i="23"/>
  <c r="I18" i="23"/>
  <c r="I16" i="23"/>
  <c r="I21" i="23"/>
  <c r="I22" i="23"/>
  <c r="I25" i="23"/>
  <c r="I17" i="23"/>
  <c r="I23" i="23"/>
  <c r="I13" i="23"/>
  <c r="I14" i="23"/>
  <c r="I8" i="23"/>
  <c r="I12" i="23"/>
  <c r="I10" i="23"/>
  <c r="J33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6" i="23"/>
  <c r="B57" i="23"/>
  <c r="B58" i="23"/>
  <c r="B59" i="23"/>
  <c r="B60" i="23"/>
  <c r="B61" i="23"/>
  <c r="B62" i="23"/>
  <c r="B63" i="23"/>
  <c r="B64" i="23"/>
  <c r="B65" i="23"/>
  <c r="B66" i="23"/>
  <c r="G78" i="5"/>
  <c r="F78" i="5"/>
  <c r="O22" i="5"/>
  <c r="G78" i="10"/>
  <c r="F78" i="10"/>
  <c r="G78" i="11"/>
  <c r="F78" i="11"/>
  <c r="L24" i="11"/>
  <c r="G78" i="12"/>
  <c r="F78" i="12"/>
  <c r="G78" i="7"/>
  <c r="L32" i="7"/>
  <c r="F78" i="7"/>
  <c r="O28" i="7"/>
  <c r="G78" i="13"/>
  <c r="F78" i="13"/>
  <c r="L16" i="13"/>
  <c r="G78" i="16"/>
  <c r="F78" i="16"/>
  <c r="O15" i="16"/>
  <c r="G78" i="15"/>
  <c r="F78" i="15"/>
  <c r="L51" i="15"/>
  <c r="G78" i="17"/>
  <c r="L61" i="17"/>
  <c r="F78" i="17"/>
  <c r="G78" i="18"/>
  <c r="O29" i="18"/>
  <c r="F78" i="18"/>
  <c r="O41" i="18"/>
  <c r="G78" i="19"/>
  <c r="O21" i="19"/>
  <c r="F78" i="19"/>
  <c r="L19" i="19"/>
  <c r="G78" i="21"/>
  <c r="O8" i="21"/>
  <c r="F78" i="21"/>
  <c r="F78" i="22"/>
  <c r="G78" i="22"/>
  <c r="G80" i="22"/>
  <c r="F80" i="22"/>
  <c r="B33" i="22"/>
  <c r="I20" i="21"/>
  <c r="I15" i="21"/>
  <c r="I12" i="21"/>
  <c r="I13" i="21"/>
  <c r="I9" i="21"/>
  <c r="I11" i="21"/>
  <c r="I16" i="21"/>
  <c r="I10" i="21"/>
  <c r="I17" i="21"/>
  <c r="I18" i="21"/>
  <c r="I14" i="21"/>
  <c r="I19" i="21"/>
  <c r="I8" i="21"/>
  <c r="I31" i="19"/>
  <c r="I30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8" i="19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8" i="18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8" i="17"/>
  <c r="H80" i="21"/>
  <c r="G80" i="21"/>
  <c r="F80" i="21"/>
  <c r="B22" i="21"/>
  <c r="B23" i="21"/>
  <c r="B24" i="21"/>
  <c r="J51" i="21"/>
  <c r="H80" i="19"/>
  <c r="G80" i="19"/>
  <c r="F80" i="19"/>
  <c r="BS107" i="1"/>
  <c r="BX107" i="1"/>
  <c r="O29" i="24"/>
  <c r="O35" i="24"/>
  <c r="O23" i="24"/>
  <c r="O11" i="24"/>
  <c r="O34" i="24"/>
  <c r="O12" i="24"/>
  <c r="O8" i="24"/>
  <c r="O27" i="24"/>
  <c r="O33" i="24"/>
  <c r="O24" i="24"/>
  <c r="O38" i="24"/>
  <c r="O36" i="24"/>
  <c r="O28" i="24"/>
  <c r="O13" i="24"/>
  <c r="O39" i="24"/>
  <c r="O9" i="24"/>
  <c r="O15" i="24"/>
  <c r="O16" i="24"/>
  <c r="O30" i="24"/>
  <c r="O25" i="24"/>
  <c r="O20" i="24"/>
  <c r="O22" i="24"/>
  <c r="O60" i="13"/>
  <c r="O58" i="13"/>
  <c r="O14" i="5"/>
  <c r="L25" i="5"/>
  <c r="O18" i="5"/>
  <c r="O15" i="5"/>
  <c r="L11" i="5"/>
  <c r="O23" i="5"/>
  <c r="O35" i="7"/>
  <c r="O32" i="7"/>
  <c r="O27" i="7"/>
  <c r="O43" i="7"/>
  <c r="O13" i="7"/>
  <c r="O12" i="7"/>
  <c r="O22" i="7"/>
  <c r="O38" i="7"/>
  <c r="O19" i="7"/>
  <c r="O20" i="7"/>
  <c r="L22" i="7"/>
  <c r="L9" i="7"/>
  <c r="L28" i="7"/>
  <c r="L38" i="7"/>
  <c r="L13" i="7"/>
  <c r="L19" i="7"/>
  <c r="L47" i="7"/>
  <c r="L11" i="7"/>
  <c r="O11" i="7"/>
  <c r="L20" i="13"/>
  <c r="O36" i="13"/>
  <c r="L18" i="13"/>
  <c r="O12" i="16"/>
  <c r="O9" i="18"/>
  <c r="O19" i="18"/>
  <c r="O21" i="18"/>
  <c r="O24" i="18"/>
  <c r="O28" i="18"/>
  <c r="O18" i="18"/>
  <c r="O28" i="23"/>
  <c r="O22" i="23"/>
  <c r="O24" i="23"/>
  <c r="O14" i="23"/>
  <c r="O15" i="23"/>
  <c r="O25" i="23"/>
  <c r="O26" i="23"/>
  <c r="O19" i="23"/>
  <c r="O18" i="23"/>
  <c r="O20" i="23"/>
  <c r="O33" i="23"/>
  <c r="O29" i="23"/>
  <c r="L15" i="23"/>
  <c r="L20" i="23"/>
  <c r="L28" i="23"/>
  <c r="L8" i="24"/>
  <c r="L32" i="24"/>
  <c r="L23" i="24"/>
  <c r="L35" i="24"/>
  <c r="L36" i="24"/>
  <c r="L11" i="24"/>
  <c r="L10" i="24"/>
  <c r="L9" i="24"/>
  <c r="L12" i="24"/>
  <c r="L37" i="24"/>
  <c r="L28" i="24"/>
  <c r="L26" i="24"/>
  <c r="L14" i="24"/>
  <c r="L22" i="24"/>
  <c r="L39" i="24"/>
  <c r="L18" i="24"/>
  <c r="L31" i="24"/>
  <c r="L27" i="24"/>
  <c r="L34" i="24"/>
  <c r="L17" i="24"/>
  <c r="L33" i="24"/>
  <c r="L21" i="24"/>
  <c r="L8" i="23"/>
  <c r="L25" i="23"/>
  <c r="L30" i="23"/>
  <c r="L21" i="23"/>
  <c r="L27" i="23"/>
  <c r="L26" i="23"/>
  <c r="L11" i="23"/>
  <c r="L14" i="23"/>
  <c r="L24" i="23"/>
  <c r="L14" i="19"/>
  <c r="J41" i="18"/>
  <c r="H80" i="18"/>
  <c r="G80" i="18"/>
  <c r="F80" i="18"/>
  <c r="J46" i="18"/>
  <c r="J34" i="18"/>
  <c r="J44" i="18"/>
  <c r="J50" i="18"/>
  <c r="L18" i="18"/>
  <c r="L14" i="18"/>
  <c r="L23" i="18"/>
  <c r="L30" i="18"/>
  <c r="L12" i="18"/>
  <c r="L46" i="18"/>
  <c r="J50" i="17"/>
  <c r="H80" i="17"/>
  <c r="G80" i="17"/>
  <c r="F80" i="17"/>
  <c r="J61" i="17"/>
  <c r="J36" i="17"/>
  <c r="J44" i="17"/>
  <c r="J51" i="17"/>
  <c r="H80" i="15"/>
  <c r="G80" i="15"/>
  <c r="F80" i="15"/>
  <c r="H80" i="16"/>
  <c r="G80" i="16"/>
  <c r="F80" i="16"/>
  <c r="H80" i="13"/>
  <c r="G80" i="13"/>
  <c r="F80" i="13"/>
  <c r="H80" i="7"/>
  <c r="G80" i="7"/>
  <c r="F80" i="7"/>
  <c r="H80" i="12"/>
  <c r="G80" i="12"/>
  <c r="F80" i="12"/>
  <c r="G80" i="11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8" i="10"/>
  <c r="Y9" i="10"/>
  <c r="Y10" i="10"/>
  <c r="Y11" i="10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G80" i="10"/>
  <c r="B6" i="3"/>
  <c r="B7" i="3" s="1"/>
  <c r="B8" i="3" s="1"/>
  <c r="B9" i="3" s="1"/>
  <c r="EX106" i="1"/>
  <c r="FH28" i="1"/>
  <c r="FH29" i="1" s="1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F80" i="11"/>
  <c r="H80" i="11"/>
  <c r="F80" i="10"/>
  <c r="Z9" i="10"/>
  <c r="Z8" i="10"/>
  <c r="Z34" i="10"/>
  <c r="Z33" i="10"/>
  <c r="Z32" i="10"/>
  <c r="Z10" i="10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8" i="22"/>
  <c r="B8" i="18"/>
  <c r="B33" i="18"/>
  <c r="B29" i="13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66" i="26"/>
  <c r="B67" i="26"/>
  <c r="B68" i="26"/>
  <c r="B69" i="26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30" i="15"/>
  <c r="B31" i="1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8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O24" i="22"/>
  <c r="L13" i="22"/>
  <c r="L16" i="22"/>
  <c r="O21" i="22"/>
  <c r="O23" i="22"/>
  <c r="L9" i="22"/>
  <c r="O13" i="22"/>
  <c r="L22" i="22"/>
  <c r="L24" i="22"/>
  <c r="L30" i="22"/>
  <c r="L8" i="22"/>
  <c r="BN107" i="1"/>
  <c r="L19" i="22"/>
  <c r="L20" i="22"/>
  <c r="O18" i="22"/>
  <c r="O28" i="22"/>
  <c r="O31" i="22"/>
  <c r="O27" i="22"/>
  <c r="O17" i="22"/>
  <c r="O9" i="22"/>
  <c r="O42" i="22"/>
  <c r="O22" i="22"/>
  <c r="L27" i="22"/>
  <c r="L25" i="22"/>
  <c r="O26" i="22"/>
  <c r="O14" i="22"/>
  <c r="L15" i="22"/>
  <c r="L18" i="22"/>
  <c r="L28" i="22"/>
  <c r="L11" i="22"/>
  <c r="O11" i="22"/>
  <c r="L42" i="22"/>
  <c r="B34" i="22"/>
  <c r="O18" i="21"/>
  <c r="O19" i="21"/>
  <c r="BI107" i="1"/>
  <c r="O42" i="19"/>
  <c r="O20" i="19"/>
  <c r="L43" i="19"/>
  <c r="O13" i="19"/>
  <c r="L42" i="19"/>
  <c r="O14" i="19"/>
  <c r="BD107" i="1"/>
  <c r="O26" i="18"/>
  <c r="L31" i="18"/>
  <c r="L20" i="18"/>
  <c r="O15" i="18"/>
  <c r="L34" i="18"/>
  <c r="L28" i="18"/>
  <c r="O46" i="18"/>
  <c r="L19" i="18"/>
  <c r="L10" i="18"/>
  <c r="L43" i="18"/>
  <c r="L8" i="18"/>
  <c r="AY107" i="1"/>
  <c r="O10" i="18"/>
  <c r="O44" i="18"/>
  <c r="L44" i="18"/>
  <c r="O16" i="18"/>
  <c r="L16" i="18"/>
  <c r="O25" i="18"/>
  <c r="O11" i="18"/>
  <c r="O61" i="17"/>
  <c r="L21" i="17"/>
  <c r="L18" i="17"/>
  <c r="O26" i="17"/>
  <c r="O44" i="17"/>
  <c r="L51" i="17"/>
  <c r="L23" i="17"/>
  <c r="O13" i="17"/>
  <c r="AT107" i="1"/>
  <c r="L22" i="17"/>
  <c r="L17" i="17"/>
  <c r="L11" i="17"/>
  <c r="O10" i="17"/>
  <c r="L20" i="17"/>
  <c r="L44" i="17"/>
  <c r="O9" i="17"/>
  <c r="L24" i="17"/>
  <c r="L26" i="17"/>
  <c r="L13" i="17"/>
  <c r="O8" i="17"/>
  <c r="L27" i="17"/>
  <c r="O17" i="17"/>
  <c r="L20" i="15"/>
  <c r="L13" i="15"/>
  <c r="O20" i="15"/>
  <c r="O60" i="15"/>
  <c r="L60" i="15"/>
  <c r="L21" i="15"/>
  <c r="O8" i="15"/>
  <c r="AO107" i="1"/>
  <c r="L43" i="15"/>
  <c r="L9" i="15"/>
  <c r="O51" i="15"/>
  <c r="L34" i="15"/>
  <c r="L17" i="15"/>
  <c r="L25" i="15"/>
  <c r="L39" i="15"/>
  <c r="O36" i="15"/>
  <c r="O21" i="15"/>
  <c r="O14" i="15"/>
  <c r="O62" i="15"/>
  <c r="O11" i="16"/>
  <c r="L19" i="16"/>
  <c r="AJ107" i="1"/>
  <c r="O23" i="16"/>
  <c r="L14" i="16"/>
  <c r="L12" i="16"/>
  <c r="L17" i="16"/>
  <c r="O22" i="16"/>
  <c r="L60" i="13"/>
  <c r="L9" i="13"/>
  <c r="L24" i="13"/>
  <c r="L58" i="13"/>
  <c r="O26" i="13"/>
  <c r="L25" i="13"/>
  <c r="L23" i="13"/>
  <c r="O11" i="13"/>
  <c r="AE107" i="1"/>
  <c r="O27" i="13"/>
  <c r="L11" i="13"/>
  <c r="O21" i="13"/>
  <c r="O13" i="13"/>
  <c r="L19" i="13"/>
  <c r="O20" i="13"/>
  <c r="O16" i="13"/>
  <c r="O15" i="13"/>
  <c r="L15" i="13"/>
  <c r="L36" i="13"/>
  <c r="O24" i="13"/>
  <c r="L26" i="13"/>
  <c r="O22" i="13"/>
  <c r="O43" i="13"/>
  <c r="O25" i="13"/>
  <c r="O10" i="13"/>
  <c r="L21" i="13"/>
  <c r="L12" i="13"/>
  <c r="L27" i="13"/>
  <c r="O8" i="13"/>
  <c r="L16" i="7"/>
  <c r="L23" i="7"/>
  <c r="O14" i="7"/>
  <c r="O37" i="7"/>
  <c r="L15" i="7"/>
  <c r="O16" i="7"/>
  <c r="L14" i="7"/>
  <c r="L55" i="7"/>
  <c r="O10" i="7"/>
  <c r="L12" i="7"/>
  <c r="O21" i="7"/>
  <c r="L29" i="7"/>
  <c r="L31" i="7"/>
  <c r="L10" i="7"/>
  <c r="O8" i="7"/>
  <c r="O25" i="7"/>
  <c r="O29" i="7"/>
  <c r="Z107" i="1"/>
  <c r="O11" i="12"/>
  <c r="O16" i="12"/>
  <c r="O43" i="12"/>
  <c r="L10" i="12"/>
  <c r="O10" i="12"/>
  <c r="O26" i="12"/>
  <c r="L53" i="12"/>
  <c r="O23" i="12"/>
  <c r="O27" i="12"/>
  <c r="L38" i="12"/>
  <c r="L35" i="12"/>
  <c r="L8" i="12"/>
  <c r="U107" i="1"/>
  <c r="L28" i="12"/>
  <c r="L19" i="11"/>
  <c r="L15" i="11"/>
  <c r="L28" i="11"/>
  <c r="P107" i="1"/>
  <c r="L46" i="11"/>
  <c r="L13" i="11"/>
  <c r="O31" i="11"/>
  <c r="L16" i="11"/>
  <c r="L14" i="11"/>
  <c r="O46" i="11"/>
  <c r="O15" i="11"/>
  <c r="L23" i="11"/>
  <c r="O19" i="11"/>
  <c r="L26" i="11"/>
  <c r="L43" i="10"/>
  <c r="L19" i="10"/>
  <c r="K107" i="1"/>
  <c r="O12" i="5"/>
  <c r="L21" i="5"/>
  <c r="O27" i="5"/>
  <c r="O8" i="5"/>
  <c r="L15" i="5"/>
  <c r="O17" i="5"/>
  <c r="F107" i="1"/>
  <c r="O24" i="5"/>
  <c r="L24" i="5"/>
  <c r="O25" i="5"/>
  <c r="O13" i="5"/>
  <c r="L22" i="5"/>
  <c r="L48" i="5"/>
  <c r="O11" i="5"/>
  <c r="L18" i="5"/>
  <c r="L14" i="5"/>
  <c r="L16" i="5"/>
  <c r="L23" i="5"/>
  <c r="L8" i="5"/>
  <c r="O10" i="5"/>
  <c r="O26" i="5"/>
  <c r="O45" i="32"/>
  <c r="O11" i="32"/>
  <c r="O40" i="32"/>
  <c r="O34" i="32"/>
  <c r="O20" i="32"/>
  <c r="O32" i="32"/>
  <c r="O8" i="32"/>
  <c r="O39" i="32"/>
  <c r="O12" i="32"/>
  <c r="O33" i="32"/>
  <c r="O25" i="32"/>
  <c r="O15" i="32"/>
  <c r="O27" i="32"/>
  <c r="O29" i="32"/>
  <c r="O22" i="32"/>
  <c r="O30" i="32"/>
  <c r="O35" i="32"/>
  <c r="O19" i="32"/>
  <c r="O28" i="32"/>
  <c r="O23" i="32"/>
  <c r="O37" i="32"/>
  <c r="O16" i="32"/>
  <c r="O26" i="32"/>
  <c r="O9" i="32"/>
  <c r="O17" i="32"/>
  <c r="O21" i="32"/>
  <c r="O43" i="32"/>
  <c r="O10" i="32"/>
  <c r="O24" i="32"/>
  <c r="O42" i="32"/>
  <c r="O31" i="32"/>
  <c r="O36" i="32"/>
  <c r="O13" i="32"/>
  <c r="O14" i="32"/>
  <c r="O41" i="32"/>
  <c r="O38" i="32"/>
  <c r="O18" i="32"/>
  <c r="L45" i="32"/>
  <c r="L22" i="32"/>
  <c r="L32" i="32"/>
  <c r="L42" i="32"/>
  <c r="L35" i="32"/>
  <c r="L36" i="32"/>
  <c r="L27" i="32"/>
  <c r="L37" i="32"/>
  <c r="L18" i="32"/>
  <c r="L19" i="32"/>
  <c r="L20" i="32"/>
  <c r="L31" i="32"/>
  <c r="L13" i="32"/>
  <c r="L23" i="32"/>
  <c r="L33" i="32"/>
  <c r="L43" i="32"/>
  <c r="L25" i="32"/>
  <c r="L26" i="32"/>
  <c r="L28" i="32"/>
  <c r="L29" i="32"/>
  <c r="L30" i="32"/>
  <c r="L21" i="32"/>
  <c r="L14" i="32"/>
  <c r="L24" i="32"/>
  <c r="L34" i="32"/>
  <c r="L15" i="32"/>
  <c r="L16" i="32"/>
  <c r="L17" i="32"/>
  <c r="L38" i="32"/>
  <c r="L39" i="32"/>
  <c r="L40" i="32"/>
  <c r="L41" i="32"/>
  <c r="O46" i="32"/>
  <c r="DG107" i="1"/>
  <c r="L9" i="32"/>
  <c r="L46" i="32"/>
  <c r="L8" i="32"/>
  <c r="O44" i="32"/>
  <c r="L10" i="32"/>
  <c r="L44" i="32"/>
  <c r="L11" i="32"/>
  <c r="L12" i="32"/>
  <c r="L30" i="31"/>
  <c r="O30" i="31"/>
  <c r="L16" i="31"/>
  <c r="O16" i="31"/>
  <c r="L15" i="31"/>
  <c r="O15" i="31"/>
  <c r="L14" i="31"/>
  <c r="O14" i="31"/>
  <c r="L13" i="31"/>
  <c r="O13" i="31"/>
  <c r="L12" i="31"/>
  <c r="O12" i="31"/>
  <c r="L11" i="31"/>
  <c r="O11" i="31"/>
  <c r="L10" i="31"/>
  <c r="O10" i="31"/>
  <c r="L9" i="31"/>
  <c r="O9" i="31"/>
  <c r="L8" i="31"/>
  <c r="O8" i="31"/>
  <c r="L29" i="31"/>
  <c r="O29" i="31"/>
  <c r="L39" i="5"/>
  <c r="L27" i="5"/>
  <c r="L26" i="5"/>
  <c r="O21" i="5"/>
  <c r="O48" i="5"/>
  <c r="O9" i="5"/>
  <c r="L13" i="5"/>
  <c r="O19" i="5"/>
  <c r="L10" i="5"/>
  <c r="L9" i="5"/>
  <c r="O39" i="5"/>
  <c r="O20" i="5"/>
  <c r="L12" i="5"/>
  <c r="L19" i="5"/>
  <c r="L20" i="5"/>
  <c r="L17" i="5"/>
  <c r="O16" i="5"/>
  <c r="Z11" i="10"/>
  <c r="Y12" i="10"/>
  <c r="O8" i="10"/>
  <c r="O20" i="10"/>
  <c r="L22" i="10"/>
  <c r="O16" i="10"/>
  <c r="O28" i="10"/>
  <c r="O40" i="10"/>
  <c r="L15" i="10"/>
  <c r="L11" i="10"/>
  <c r="O29" i="10"/>
  <c r="L26" i="10"/>
  <c r="O24" i="10"/>
  <c r="O18" i="10"/>
  <c r="O17" i="10"/>
  <c r="L53" i="10"/>
  <c r="O37" i="10"/>
  <c r="L12" i="10"/>
  <c r="L8" i="10"/>
  <c r="O9" i="10"/>
  <c r="L24" i="10"/>
  <c r="O30" i="10"/>
  <c r="L10" i="10"/>
  <c r="O13" i="10"/>
  <c r="O14" i="10"/>
  <c r="L14" i="10"/>
  <c r="L20" i="10"/>
  <c r="O11" i="10"/>
  <c r="L23" i="10"/>
  <c r="L21" i="10"/>
  <c r="O22" i="10"/>
  <c r="L18" i="10"/>
  <c r="L37" i="10"/>
  <c r="O26" i="10"/>
  <c r="L25" i="10"/>
  <c r="L30" i="10"/>
  <c r="L27" i="10"/>
  <c r="O10" i="10"/>
  <c r="L17" i="10"/>
  <c r="O27" i="10"/>
  <c r="O23" i="10"/>
  <c r="O12" i="10"/>
  <c r="O25" i="10"/>
  <c r="O21" i="10"/>
  <c r="L29" i="10"/>
  <c r="O19" i="10"/>
  <c r="L13" i="10"/>
  <c r="L40" i="10"/>
  <c r="O53" i="10"/>
  <c r="O43" i="10"/>
  <c r="O15" i="10"/>
  <c r="L16" i="10"/>
  <c r="L28" i="10"/>
  <c r="L9" i="10"/>
  <c r="L12" i="11"/>
  <c r="O18" i="11"/>
  <c r="L9" i="11"/>
  <c r="O16" i="11"/>
  <c r="L11" i="11"/>
  <c r="L25" i="11"/>
  <c r="O26" i="11"/>
  <c r="L29" i="11"/>
  <c r="O24" i="11"/>
  <c r="O28" i="11"/>
  <c r="O27" i="11"/>
  <c r="L44" i="11"/>
  <c r="O9" i="11"/>
  <c r="O23" i="11"/>
  <c r="L31" i="11"/>
  <c r="L57" i="11"/>
  <c r="O25" i="11"/>
  <c r="O57" i="11"/>
  <c r="O13" i="11"/>
  <c r="O30" i="11"/>
  <c r="L22" i="11"/>
  <c r="L30" i="11"/>
  <c r="O22" i="11"/>
  <c r="L20" i="11"/>
  <c r="L36" i="11"/>
  <c r="O8" i="11"/>
  <c r="O20" i="11"/>
  <c r="O36" i="11"/>
  <c r="L10" i="11"/>
  <c r="O44" i="11"/>
  <c r="O12" i="11"/>
  <c r="L8" i="11"/>
  <c r="O17" i="11"/>
  <c r="L27" i="11"/>
  <c r="O10" i="11"/>
  <c r="O14" i="11"/>
  <c r="O11" i="11"/>
  <c r="O21" i="11"/>
  <c r="O29" i="11"/>
  <c r="L17" i="11"/>
  <c r="L21" i="11"/>
  <c r="L18" i="11"/>
  <c r="O13" i="12"/>
  <c r="L20" i="12"/>
  <c r="O24" i="12"/>
  <c r="L19" i="12"/>
  <c r="O35" i="12"/>
  <c r="L9" i="12"/>
  <c r="L25" i="12"/>
  <c r="L24" i="12"/>
  <c r="L23" i="12"/>
  <c r="O8" i="12"/>
  <c r="L15" i="12"/>
  <c r="L12" i="12"/>
  <c r="L18" i="12"/>
  <c r="O53" i="12"/>
  <c r="O14" i="12"/>
  <c r="O15" i="12"/>
  <c r="O42" i="12"/>
  <c r="L26" i="12"/>
  <c r="O20" i="12"/>
  <c r="L21" i="12"/>
  <c r="L22" i="12"/>
  <c r="O9" i="12"/>
  <c r="O28" i="12"/>
  <c r="L27" i="12"/>
  <c r="L17" i="12"/>
  <c r="O38" i="12"/>
  <c r="L11" i="12"/>
  <c r="O50" i="12"/>
  <c r="O22" i="12"/>
  <c r="O21" i="12"/>
  <c r="L43" i="12"/>
  <c r="O19" i="12"/>
  <c r="O25" i="12"/>
  <c r="L16" i="12"/>
  <c r="L13" i="12"/>
  <c r="L14" i="12"/>
  <c r="O12" i="12"/>
  <c r="L50" i="12"/>
  <c r="L42" i="12"/>
  <c r="O18" i="12"/>
  <c r="O17" i="12"/>
  <c r="L37" i="7"/>
  <c r="L18" i="7"/>
  <c r="L27" i="7"/>
  <c r="L21" i="7"/>
  <c r="O23" i="7"/>
  <c r="O15" i="7"/>
  <c r="O31" i="7"/>
  <c r="L43" i="7"/>
  <c r="L26" i="7"/>
  <c r="L36" i="7"/>
  <c r="L8" i="7"/>
  <c r="O47" i="7"/>
  <c r="O18" i="7"/>
  <c r="O30" i="7"/>
  <c r="L30" i="7"/>
  <c r="L35" i="7"/>
  <c r="L25" i="7"/>
  <c r="O9" i="7"/>
  <c r="O55" i="7"/>
  <c r="O34" i="7"/>
  <c r="L20" i="7"/>
  <c r="L24" i="7"/>
  <c r="L34" i="7"/>
  <c r="O36" i="7"/>
  <c r="O24" i="7"/>
  <c r="O17" i="7"/>
  <c r="L17" i="7"/>
  <c r="L33" i="7"/>
  <c r="O26" i="7"/>
  <c r="O33" i="7"/>
  <c r="L10" i="13"/>
  <c r="O57" i="13"/>
  <c r="L8" i="13"/>
  <c r="O9" i="13"/>
  <c r="O18" i="13"/>
  <c r="O17" i="13"/>
  <c r="O19" i="13"/>
  <c r="L22" i="13"/>
  <c r="L43" i="13"/>
  <c r="L57" i="13"/>
  <c r="O23" i="13"/>
  <c r="L13" i="13"/>
  <c r="L14" i="13"/>
  <c r="L17" i="13"/>
  <c r="O12" i="13"/>
  <c r="O14" i="13"/>
  <c r="O33" i="16"/>
  <c r="L9" i="16"/>
  <c r="L35" i="16"/>
  <c r="O13" i="16"/>
  <c r="O24" i="16"/>
  <c r="O26" i="16"/>
  <c r="L25" i="16"/>
  <c r="O25" i="16"/>
  <c r="O19" i="16"/>
  <c r="O18" i="16"/>
  <c r="L16" i="16"/>
  <c r="L8" i="16"/>
  <c r="O51" i="16"/>
  <c r="O9" i="16"/>
  <c r="O8" i="16"/>
  <c r="L10" i="16"/>
  <c r="L22" i="16"/>
  <c r="L13" i="16"/>
  <c r="L51" i="16"/>
  <c r="O20" i="16"/>
  <c r="L15" i="16"/>
  <c r="O35" i="16"/>
  <c r="L11" i="16"/>
  <c r="O17" i="16"/>
  <c r="L24" i="16"/>
  <c r="O21" i="16"/>
  <c r="L33" i="16"/>
  <c r="O10" i="16"/>
  <c r="L20" i="16"/>
  <c r="L21" i="16"/>
  <c r="L18" i="16"/>
  <c r="O16" i="16"/>
  <c r="L26" i="16"/>
  <c r="L23" i="16"/>
  <c r="O14" i="16"/>
  <c r="O13" i="15"/>
  <c r="O11" i="15"/>
  <c r="L24" i="15"/>
  <c r="L28" i="15"/>
  <c r="O23" i="15"/>
  <c r="O28" i="15"/>
  <c r="O18" i="15"/>
  <c r="L12" i="15"/>
  <c r="O39" i="15"/>
  <c r="O15" i="15"/>
  <c r="O43" i="15"/>
  <c r="O34" i="15"/>
  <c r="O26" i="15"/>
  <c r="L22" i="15"/>
  <c r="L14" i="15"/>
  <c r="O25" i="15"/>
  <c r="L27" i="15"/>
  <c r="L18" i="15"/>
  <c r="O19" i="15"/>
  <c r="L36" i="15"/>
  <c r="O24" i="15"/>
  <c r="L26" i="15"/>
  <c r="L19" i="15"/>
  <c r="O27" i="15"/>
  <c r="L62" i="15"/>
  <c r="O12" i="15"/>
  <c r="L8" i="15"/>
  <c r="O9" i="15"/>
  <c r="L11" i="15"/>
  <c r="O10" i="15"/>
  <c r="O17" i="15"/>
  <c r="L10" i="15"/>
  <c r="L16" i="15"/>
  <c r="O16" i="15"/>
  <c r="O22" i="15"/>
  <c r="L23" i="15"/>
  <c r="L15" i="15"/>
  <c r="L15" i="17"/>
  <c r="L36" i="17"/>
  <c r="L16" i="17"/>
  <c r="O11" i="17"/>
  <c r="O12" i="17"/>
  <c r="L25" i="17"/>
  <c r="L14" i="17"/>
  <c r="O21" i="17"/>
  <c r="O36" i="17"/>
  <c r="O22" i="17"/>
  <c r="L12" i="17"/>
  <c r="L9" i="17"/>
  <c r="O50" i="17"/>
  <c r="O28" i="17"/>
  <c r="O19" i="17"/>
  <c r="O18" i="17"/>
  <c r="O27" i="17"/>
  <c r="O51" i="17"/>
  <c r="L19" i="17"/>
  <c r="O20" i="17"/>
  <c r="O25" i="17"/>
  <c r="O23" i="17"/>
  <c r="O16" i="17"/>
  <c r="O24" i="17"/>
  <c r="O15" i="17"/>
  <c r="L10" i="17"/>
  <c r="L28" i="17"/>
  <c r="L50" i="17"/>
  <c r="L8" i="17"/>
  <c r="O14" i="17"/>
  <c r="L29" i="18"/>
  <c r="O34" i="18"/>
  <c r="O23" i="18"/>
  <c r="L9" i="18"/>
  <c r="L24" i="18"/>
  <c r="O14" i="18"/>
  <c r="L22" i="18"/>
  <c r="L11" i="18"/>
  <c r="L41" i="18"/>
  <c r="O13" i="18"/>
  <c r="O30" i="18"/>
  <c r="O22" i="18"/>
  <c r="L13" i="18"/>
  <c r="L26" i="18"/>
  <c r="L27" i="18"/>
  <c r="O12" i="18"/>
  <c r="O20" i="18"/>
  <c r="O31" i="18"/>
  <c r="L21" i="18"/>
  <c r="L17" i="18"/>
  <c r="O8" i="18"/>
  <c r="O43" i="18"/>
  <c r="O17" i="18"/>
  <c r="L15" i="18"/>
  <c r="L50" i="18"/>
  <c r="L25" i="18"/>
  <c r="O27" i="18"/>
  <c r="O50" i="18"/>
  <c r="L17" i="19"/>
  <c r="L10" i="19"/>
  <c r="O54" i="19"/>
  <c r="O11" i="19"/>
  <c r="O18" i="19"/>
  <c r="L25" i="19"/>
  <c r="L22" i="19"/>
  <c r="L31" i="19"/>
  <c r="O43" i="19"/>
  <c r="O12" i="19"/>
  <c r="O23" i="19"/>
  <c r="O30" i="19"/>
  <c r="L18" i="19"/>
  <c r="O22" i="19"/>
  <c r="L15" i="19"/>
  <c r="L20" i="19"/>
  <c r="L24" i="19"/>
  <c r="L16" i="19"/>
  <c r="L8" i="19"/>
  <c r="O10" i="19"/>
  <c r="O9" i="19"/>
  <c r="O19" i="19"/>
  <c r="L54" i="19"/>
  <c r="O17" i="19"/>
  <c r="L55" i="19"/>
  <c r="O25" i="19"/>
  <c r="L29" i="19"/>
  <c r="L21" i="19"/>
  <c r="O24" i="19"/>
  <c r="O27" i="19"/>
  <c r="O55" i="19"/>
  <c r="L11" i="19"/>
  <c r="O26" i="19"/>
  <c r="L12" i="19"/>
  <c r="O28" i="19"/>
  <c r="L28" i="19"/>
  <c r="L23" i="19"/>
  <c r="L30" i="19"/>
  <c r="O8" i="19"/>
  <c r="O31" i="19"/>
  <c r="O29" i="19"/>
  <c r="O15" i="19"/>
  <c r="L13" i="19"/>
  <c r="L26" i="19"/>
  <c r="L27" i="19"/>
  <c r="L9" i="19"/>
  <c r="O16" i="19"/>
  <c r="L16" i="21"/>
  <c r="O9" i="21"/>
  <c r="L51" i="21"/>
  <c r="L15" i="21"/>
  <c r="O13" i="21"/>
  <c r="O20" i="21"/>
  <c r="L17" i="21"/>
  <c r="L13" i="21"/>
  <c r="O14" i="21"/>
  <c r="O11" i="21"/>
  <c r="O10" i="21"/>
  <c r="L12" i="21"/>
  <c r="L18" i="21"/>
  <c r="L11" i="21"/>
  <c r="L19" i="21"/>
  <c r="O16" i="21"/>
  <c r="L10" i="21"/>
  <c r="O17" i="21"/>
  <c r="L14" i="21"/>
  <c r="O12" i="21"/>
  <c r="O51" i="21"/>
  <c r="L20" i="21"/>
  <c r="O15" i="21"/>
  <c r="L8" i="21"/>
  <c r="L9" i="21"/>
  <c r="L12" i="22"/>
  <c r="O8" i="22"/>
  <c r="O25" i="22"/>
  <c r="O15" i="22"/>
  <c r="L17" i="22"/>
  <c r="L21" i="22"/>
  <c r="O30" i="22"/>
  <c r="L29" i="22"/>
  <c r="O29" i="22"/>
  <c r="L23" i="22"/>
  <c r="L10" i="22"/>
  <c r="O19" i="22"/>
  <c r="O12" i="22"/>
  <c r="O10" i="22"/>
  <c r="L14" i="22"/>
  <c r="L26" i="22"/>
  <c r="O20" i="22"/>
  <c r="O16" i="22"/>
  <c r="L31" i="22"/>
  <c r="L22" i="23"/>
  <c r="L12" i="23"/>
  <c r="L29" i="23"/>
  <c r="O31" i="23"/>
  <c r="O11" i="23"/>
  <c r="L13" i="23"/>
  <c r="O9" i="23"/>
  <c r="L23" i="23"/>
  <c r="L33" i="23"/>
  <c r="L9" i="23"/>
  <c r="O30" i="23"/>
  <c r="O21" i="23"/>
  <c r="O27" i="23"/>
  <c r="O32" i="23"/>
  <c r="O16" i="23"/>
  <c r="L16" i="23"/>
  <c r="O12" i="23"/>
  <c r="L19" i="23"/>
  <c r="L18" i="23"/>
  <c r="L10" i="23"/>
  <c r="O23" i="23"/>
  <c r="O17" i="23"/>
  <c r="L32" i="23"/>
  <c r="L17" i="23"/>
  <c r="L31" i="23"/>
  <c r="O8" i="23"/>
  <c r="O13" i="23"/>
  <c r="L38" i="24"/>
  <c r="L20" i="24"/>
  <c r="L30" i="24"/>
  <c r="L13" i="24"/>
  <c r="O32" i="24"/>
  <c r="O37" i="24"/>
  <c r="O17" i="24"/>
  <c r="L15" i="24"/>
  <c r="L29" i="24"/>
  <c r="L19" i="24"/>
  <c r="O14" i="24"/>
  <c r="O10" i="24"/>
  <c r="O26" i="24"/>
  <c r="L24" i="24"/>
  <c r="L25" i="24"/>
  <c r="L16" i="24"/>
  <c r="O31" i="24"/>
  <c r="O18" i="24"/>
  <c r="O19" i="24"/>
  <c r="L17" i="25"/>
  <c r="O32" i="25"/>
  <c r="O8" i="25"/>
  <c r="L19" i="25"/>
  <c r="O17" i="25"/>
  <c r="O35" i="25"/>
  <c r="O26" i="25"/>
  <c r="L9" i="25"/>
  <c r="L33" i="25"/>
  <c r="L32" i="25"/>
  <c r="O19" i="25"/>
  <c r="O31" i="25"/>
  <c r="O30" i="25"/>
  <c r="L8" i="25"/>
  <c r="L25" i="25"/>
  <c r="L36" i="25"/>
  <c r="O16" i="25"/>
  <c r="O25" i="25"/>
  <c r="O15" i="25"/>
  <c r="L21" i="25"/>
  <c r="L10" i="25"/>
  <c r="L30" i="25"/>
  <c r="O9" i="25"/>
  <c r="O11" i="25"/>
  <c r="L13" i="25"/>
  <c r="O23" i="25"/>
  <c r="O24" i="25"/>
  <c r="O29" i="25"/>
  <c r="L20" i="25"/>
  <c r="L38" i="25"/>
  <c r="L26" i="25"/>
  <c r="L39" i="25"/>
  <c r="O12" i="25"/>
  <c r="L14" i="25"/>
  <c r="O21" i="25"/>
  <c r="O34" i="25"/>
  <c r="O36" i="25"/>
  <c r="L34" i="25"/>
  <c r="L31" i="25"/>
  <c r="L23" i="25"/>
  <c r="L27" i="25"/>
  <c r="L29" i="25"/>
  <c r="L18" i="25"/>
  <c r="O27" i="25"/>
  <c r="O13" i="25"/>
  <c r="L35" i="25"/>
  <c r="L28" i="25"/>
  <c r="L15" i="25"/>
  <c r="O39" i="25"/>
  <c r="O10" i="25"/>
  <c r="L11" i="25"/>
  <c r="O33" i="25"/>
  <c r="O38" i="25"/>
  <c r="O37" i="25"/>
  <c r="O14" i="25"/>
  <c r="O28" i="25"/>
  <c r="L12" i="25"/>
  <c r="O22" i="25"/>
  <c r="O18" i="25"/>
  <c r="O20" i="25"/>
  <c r="L16" i="25"/>
  <c r="L24" i="25"/>
  <c r="L19" i="26"/>
  <c r="L27" i="26"/>
  <c r="L35" i="26"/>
  <c r="O34" i="26"/>
  <c r="O8" i="26"/>
  <c r="O12" i="26"/>
  <c r="L20" i="26"/>
  <c r="L13" i="26"/>
  <c r="L36" i="26"/>
  <c r="O26" i="26"/>
  <c r="O19" i="26"/>
  <c r="O18" i="26"/>
  <c r="L21" i="26"/>
  <c r="L26" i="26"/>
  <c r="L37" i="26"/>
  <c r="O16" i="26"/>
  <c r="O36" i="26"/>
  <c r="O35" i="26"/>
  <c r="O14" i="26"/>
  <c r="L28" i="26"/>
  <c r="L10" i="26"/>
  <c r="L14" i="26"/>
  <c r="O22" i="26"/>
  <c r="O37" i="26"/>
  <c r="O9" i="26"/>
  <c r="L33" i="26"/>
  <c r="L11" i="26"/>
  <c r="L22" i="26"/>
  <c r="O21" i="26"/>
  <c r="O31" i="26"/>
  <c r="O28" i="26"/>
  <c r="L18" i="26"/>
  <c r="L23" i="26"/>
  <c r="L24" i="26"/>
  <c r="O20" i="26"/>
  <c r="O11" i="26"/>
  <c r="O30" i="26"/>
  <c r="L29" i="26"/>
  <c r="L8" i="26"/>
  <c r="L25" i="26"/>
  <c r="O13" i="26"/>
  <c r="O24" i="26"/>
  <c r="O9" i="27"/>
  <c r="L17" i="27"/>
  <c r="O20" i="27"/>
  <c r="O12" i="27"/>
  <c r="O33" i="27"/>
  <c r="L29" i="27"/>
  <c r="L32" i="27"/>
  <c r="L16" i="27"/>
  <c r="O17" i="27"/>
  <c r="O29" i="27"/>
  <c r="O32" i="27"/>
  <c r="L22" i="27"/>
  <c r="O41" i="27"/>
  <c r="O39" i="27"/>
  <c r="O16" i="27"/>
  <c r="L27" i="27"/>
  <c r="L40" i="27"/>
  <c r="L19" i="27"/>
  <c r="L24" i="27"/>
  <c r="L8" i="27"/>
  <c r="L14" i="27"/>
  <c r="O27" i="27"/>
  <c r="L23" i="27"/>
  <c r="O40" i="27"/>
  <c r="O19" i="27"/>
  <c r="L21" i="27"/>
  <c r="L35" i="27"/>
  <c r="O35" i="27"/>
  <c r="O8" i="27"/>
  <c r="L38" i="27"/>
  <c r="O14" i="27"/>
  <c r="L13" i="27"/>
  <c r="O23" i="27"/>
  <c r="L28" i="27"/>
  <c r="O21" i="27"/>
  <c r="L39" i="27"/>
  <c r="O38" i="27"/>
  <c r="O13" i="27"/>
  <c r="L31" i="27"/>
  <c r="L37" i="27"/>
  <c r="L41" i="27"/>
  <c r="L15" i="27"/>
  <c r="L26" i="27"/>
  <c r="L25" i="27"/>
  <c r="L30" i="27"/>
  <c r="O37" i="27"/>
  <c r="O24" i="27"/>
  <c r="O15" i="27"/>
  <c r="O28" i="27"/>
  <c r="L10" i="27"/>
  <c r="L34" i="27"/>
  <c r="O36" i="27"/>
  <c r="L11" i="27"/>
  <c r="O22" i="27"/>
  <c r="L18" i="27"/>
  <c r="O26" i="27"/>
  <c r="O25" i="27"/>
  <c r="O30" i="27"/>
  <c r="L36" i="27"/>
  <c r="O18" i="27"/>
  <c r="L9" i="27"/>
  <c r="O10" i="27"/>
  <c r="L20" i="27"/>
  <c r="L12" i="27"/>
  <c r="L33" i="27"/>
  <c r="O34" i="27"/>
  <c r="O11" i="27"/>
  <c r="O26" i="29"/>
  <c r="L24" i="29"/>
  <c r="O22" i="29"/>
  <c r="O20" i="29"/>
  <c r="L11" i="29"/>
  <c r="L29" i="29"/>
  <c r="O24" i="29"/>
  <c r="O11" i="29"/>
  <c r="L21" i="29"/>
  <c r="O29" i="29"/>
  <c r="L12" i="29"/>
  <c r="L16" i="29"/>
  <c r="L27" i="29"/>
  <c r="L30" i="29"/>
  <c r="L18" i="29"/>
  <c r="O9" i="29"/>
  <c r="L23" i="29"/>
  <c r="L8" i="29"/>
  <c r="L15" i="29"/>
  <c r="L13" i="29"/>
  <c r="L17" i="29"/>
  <c r="O28" i="29"/>
  <c r="O19" i="29"/>
  <c r="O8" i="29"/>
  <c r="O15" i="29"/>
  <c r="L10" i="29"/>
  <c r="O13" i="29"/>
  <c r="O17" i="29"/>
  <c r="L14" i="29"/>
  <c r="L25" i="29"/>
  <c r="O21" i="29"/>
  <c r="O10" i="29"/>
  <c r="O14" i="29"/>
  <c r="H80" i="31"/>
  <c r="F80" i="31"/>
  <c r="O22" i="31"/>
  <c r="L22" i="31"/>
  <c r="DB107" i="1"/>
  <c r="L23" i="31"/>
  <c r="L26" i="31"/>
  <c r="L17" i="31"/>
  <c r="O19" i="31"/>
  <c r="L28" i="31"/>
  <c r="L18" i="31"/>
  <c r="O25" i="31"/>
  <c r="O26" i="31"/>
  <c r="O17" i="31"/>
  <c r="L24" i="31"/>
  <c r="L31" i="31"/>
  <c r="O28" i="31"/>
  <c r="O18" i="31"/>
  <c r="L25" i="31"/>
  <c r="L21" i="31"/>
  <c r="L32" i="31"/>
  <c r="L27" i="31"/>
  <c r="O24" i="31"/>
  <c r="O31" i="31"/>
  <c r="O32" i="31"/>
  <c r="O27" i="31"/>
  <c r="L20" i="31"/>
  <c r="O21" i="31"/>
  <c r="L19" i="31"/>
  <c r="O23" i="31"/>
  <c r="O20" i="31"/>
  <c r="L37" i="30"/>
  <c r="O17" i="30"/>
  <c r="L29" i="30"/>
  <c r="L35" i="30"/>
  <c r="O32" i="30"/>
  <c r="L19" i="30"/>
  <c r="L16" i="30"/>
  <c r="O29" i="30"/>
  <c r="L39" i="30"/>
  <c r="O18" i="30"/>
  <c r="O35" i="30"/>
  <c r="O31" i="30"/>
  <c r="O28" i="30"/>
  <c r="L33" i="30"/>
  <c r="L17" i="30"/>
  <c r="L23" i="30"/>
  <c r="L31" i="30"/>
  <c r="O33" i="30"/>
  <c r="L68" i="30"/>
  <c r="L32" i="30"/>
  <c r="O8" i="30"/>
  <c r="O36" i="30"/>
  <c r="L57" i="30"/>
  <c r="O39" i="30"/>
  <c r="O23" i="30"/>
  <c r="O19" i="30"/>
  <c r="O16" i="30"/>
  <c r="O57" i="30"/>
  <c r="L40" i="30"/>
  <c r="O68" i="30"/>
  <c r="L8" i="30"/>
  <c r="L18" i="30"/>
  <c r="L36" i="30"/>
  <c r="L28" i="30"/>
  <c r="O12" i="30"/>
  <c r="O38" i="30"/>
  <c r="O30" i="30"/>
  <c r="O40" i="30"/>
  <c r="L12" i="30"/>
  <c r="L38" i="30"/>
  <c r="L30" i="30"/>
  <c r="CW107" i="1"/>
  <c r="B43" i="30"/>
  <c r="O34" i="30"/>
  <c r="O20" i="30"/>
  <c r="O14" i="30"/>
  <c r="O10" i="30"/>
  <c r="O26" i="30"/>
  <c r="O13" i="30"/>
  <c r="O25" i="30"/>
  <c r="L15" i="30"/>
  <c r="L70" i="30"/>
  <c r="L24" i="30"/>
  <c r="L11" i="30"/>
  <c r="L9" i="30"/>
  <c r="L22" i="30"/>
  <c r="O15" i="30"/>
  <c r="O70" i="30"/>
  <c r="L54" i="30"/>
  <c r="O24" i="30"/>
  <c r="O11" i="30"/>
  <c r="L21" i="30"/>
  <c r="L27" i="30"/>
  <c r="O9" i="30"/>
  <c r="O22" i="30"/>
  <c r="L34" i="30"/>
  <c r="O54" i="30"/>
  <c r="O21" i="30"/>
  <c r="O27" i="30"/>
  <c r="L14" i="30"/>
  <c r="L10" i="30"/>
  <c r="L26" i="30"/>
  <c r="L20" i="30"/>
  <c r="L13" i="30"/>
  <c r="L25" i="30"/>
  <c r="Y13" i="10"/>
  <c r="Z12" i="10"/>
  <c r="M57" i="11"/>
  <c r="Z13" i="10"/>
  <c r="Y14" i="10"/>
  <c r="Z14" i="10"/>
  <c r="Y15" i="10"/>
  <c r="Y16" i="10"/>
  <c r="Z15" i="10"/>
  <c r="Y17" i="10"/>
  <c r="Z16" i="10"/>
  <c r="Y18" i="10"/>
  <c r="Z17" i="10"/>
  <c r="Z18" i="10"/>
  <c r="Y19" i="10"/>
  <c r="Z19" i="10"/>
  <c r="Y20" i="10"/>
  <c r="Y21" i="10"/>
  <c r="Z20" i="10"/>
  <c r="Y22" i="10"/>
  <c r="Z21" i="10"/>
  <c r="Y23" i="10"/>
  <c r="Z22" i="10"/>
  <c r="Y24" i="10"/>
  <c r="Z23" i="10"/>
  <c r="Y25" i="10"/>
  <c r="Z24" i="10"/>
  <c r="Y26" i="10"/>
  <c r="Z25" i="10"/>
  <c r="Z26" i="10"/>
  <c r="Y27" i="10"/>
  <c r="Z27" i="10"/>
  <c r="Y28" i="10"/>
  <c r="Z28" i="10"/>
  <c r="Y29" i="10"/>
  <c r="Y30" i="10"/>
  <c r="Z29" i="10"/>
  <c r="Y31" i="10"/>
  <c r="Z31" i="10"/>
  <c r="Z30" i="10"/>
  <c r="B35" i="31"/>
  <c r="B36" i="31"/>
  <c r="B37" i="31"/>
  <c r="B38" i="31"/>
  <c r="B39" i="31"/>
  <c r="B40" i="31"/>
  <c r="B41" i="31"/>
  <c r="B42" i="31"/>
  <c r="B43" i="31"/>
  <c r="B44" i="31"/>
  <c r="B45" i="31"/>
  <c r="B46" i="31"/>
  <c r="B47" i="31"/>
  <c r="B48" i="31"/>
  <c r="B49" i="31"/>
  <c r="B50" i="31"/>
  <c r="B51" i="31"/>
  <c r="B52" i="31"/>
  <c r="B53" i="31"/>
  <c r="B54" i="31"/>
  <c r="B55" i="31"/>
  <c r="B56" i="31"/>
  <c r="B57" i="31"/>
  <c r="B58" i="31"/>
  <c r="B59" i="31"/>
  <c r="B60" i="31"/>
  <c r="B61" i="31"/>
  <c r="B62" i="31"/>
  <c r="B63" i="31"/>
  <c r="B64" i="31"/>
  <c r="B65" i="31"/>
  <c r="B66" i="31"/>
  <c r="B67" i="31"/>
  <c r="B68" i="31"/>
  <c r="B69" i="31"/>
  <c r="B70" i="31"/>
  <c r="B71" i="31"/>
  <c r="B72" i="31"/>
  <c r="B9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8" i="31"/>
  <c r="B48" i="32"/>
  <c r="B49" i="32"/>
  <c r="B50" i="32"/>
  <c r="B51" i="32"/>
  <c r="B52" i="32"/>
  <c r="B53" i="32"/>
  <c r="B54" i="32"/>
  <c r="B55" i="32"/>
  <c r="B56" i="32"/>
  <c r="B57" i="32"/>
  <c r="B58" i="32"/>
  <c r="B59" i="32"/>
  <c r="B60" i="32"/>
  <c r="B61" i="32"/>
  <c r="B62" i="32"/>
  <c r="B63" i="32"/>
  <c r="B64" i="32"/>
  <c r="B65" i="32"/>
  <c r="B66" i="32"/>
  <c r="B67" i="32"/>
  <c r="B68" i="32"/>
  <c r="B69" i="32"/>
  <c r="B70" i="32"/>
  <c r="B71" i="32"/>
  <c r="B72" i="32"/>
  <c r="B73" i="32"/>
  <c r="B8" i="32"/>
  <c r="B9" i="32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59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8" i="30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8" i="16"/>
  <c r="B9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EI84" i="1" l="1"/>
  <c r="EI96" i="1"/>
  <c r="EI83" i="1"/>
  <c r="FH30" i="1"/>
  <c r="FH31" i="1" s="1"/>
  <c r="FH32" i="1" s="1"/>
  <c r="FH33" i="1" s="1"/>
  <c r="FH34" i="1" s="1"/>
  <c r="FH35" i="1" s="1"/>
  <c r="FH36" i="1" s="1"/>
  <c r="FH37" i="1" s="1"/>
  <c r="FH38" i="1" s="1"/>
  <c r="EI45" i="1"/>
  <c r="EI94" i="1"/>
  <c r="EI93" i="1"/>
  <c r="EI41" i="1"/>
  <c r="EI36" i="1"/>
  <c r="EI74" i="1"/>
  <c r="EI81" i="1"/>
  <c r="EI82" i="1"/>
  <c r="EI65" i="1"/>
  <c r="EI58" i="1"/>
  <c r="EI79" i="1"/>
  <c r="EI34" i="1"/>
  <c r="EI42" i="1"/>
  <c r="EI72" i="1"/>
  <c r="EI77" i="1"/>
  <c r="EI69" i="1"/>
  <c r="EI59" i="1"/>
  <c r="EI49" i="1"/>
  <c r="EI44" i="1"/>
  <c r="EI38" i="1"/>
  <c r="EI30" i="1"/>
  <c r="EI35" i="1"/>
  <c r="EI62" i="1"/>
  <c r="EI86" i="1"/>
  <c r="EI95" i="1"/>
  <c r="EI37" i="1"/>
  <c r="EI78" i="1"/>
  <c r="EI67" i="1"/>
  <c r="EI28" i="1"/>
  <c r="EI53" i="1"/>
  <c r="EI29" i="1"/>
  <c r="EI68" i="1"/>
  <c r="EI57" i="1"/>
  <c r="EI47" i="1"/>
  <c r="EI51" i="1"/>
  <c r="EI91" i="1"/>
  <c r="EI97" i="1"/>
  <c r="EI63" i="1"/>
  <c r="EI92" i="1"/>
  <c r="EI27" i="1"/>
  <c r="EI31" i="1"/>
  <c r="EI52" i="1"/>
  <c r="EI87" i="1"/>
  <c r="EI76" i="1"/>
  <c r="EI70" i="1"/>
  <c r="G60" i="3"/>
  <c r="G32" i="3"/>
  <c r="H32" i="3" s="1"/>
  <c r="E43" i="38" s="1"/>
  <c r="M43" i="38" s="1"/>
  <c r="E12" i="37"/>
  <c r="M12" i="37" s="1"/>
  <c r="EI71" i="1"/>
  <c r="EI90" i="1"/>
  <c r="EI54" i="1"/>
  <c r="EI60" i="1"/>
  <c r="EI66" i="1"/>
  <c r="EI50" i="1"/>
  <c r="EI75" i="1"/>
  <c r="EI46" i="1"/>
  <c r="EI32" i="1"/>
  <c r="EI40" i="1"/>
  <c r="EI80" i="1"/>
  <c r="EI64" i="1"/>
  <c r="EI89" i="1"/>
  <c r="EI56" i="1"/>
  <c r="EI85" i="1"/>
  <c r="EI55" i="1"/>
  <c r="EI73" i="1"/>
  <c r="EI48" i="1"/>
  <c r="EI61" i="1"/>
  <c r="EI43" i="1"/>
  <c r="EI39" i="1"/>
  <c r="EI88" i="1"/>
  <c r="EI33" i="1"/>
  <c r="Z102" i="1"/>
  <c r="AC70" i="1" s="1"/>
  <c r="L16" i="37"/>
  <c r="L45" i="37"/>
  <c r="L52" i="37"/>
  <c r="L32" i="37"/>
  <c r="L22" i="37"/>
  <c r="L11" i="37"/>
  <c r="O52" i="37"/>
  <c r="O32" i="37"/>
  <c r="O22" i="37"/>
  <c r="O11" i="37"/>
  <c r="L51" i="37"/>
  <c r="L31" i="37"/>
  <c r="L21" i="37"/>
  <c r="L10" i="37"/>
  <c r="O51" i="37"/>
  <c r="O31" i="37"/>
  <c r="O21" i="37"/>
  <c r="O10" i="37"/>
  <c r="L44" i="37"/>
  <c r="L30" i="37"/>
  <c r="L20" i="37"/>
  <c r="L9" i="37"/>
  <c r="O44" i="37"/>
  <c r="O30" i="37"/>
  <c r="O20" i="37"/>
  <c r="O9" i="37"/>
  <c r="L42" i="37"/>
  <c r="L29" i="37"/>
  <c r="L19" i="37"/>
  <c r="L8" i="37"/>
  <c r="O42" i="37"/>
  <c r="O29" i="37"/>
  <c r="O19" i="37"/>
  <c r="O8" i="37"/>
  <c r="L38" i="37"/>
  <c r="L28" i="37"/>
  <c r="L18" i="37"/>
  <c r="L50" i="37"/>
  <c r="O38" i="37"/>
  <c r="O28" i="37"/>
  <c r="O18" i="37"/>
  <c r="O50" i="37"/>
  <c r="L47" i="37"/>
  <c r="L27" i="37"/>
  <c r="L17" i="37"/>
  <c r="L48" i="37"/>
  <c r="O47" i="37"/>
  <c r="O27" i="37"/>
  <c r="O17" i="37"/>
  <c r="O48" i="37"/>
  <c r="L36" i="37"/>
  <c r="L26" i="37"/>
  <c r="L15" i="37"/>
  <c r="O45" i="37"/>
  <c r="O36" i="37"/>
  <c r="L34" i="37"/>
  <c r="L25" i="37"/>
  <c r="L14" i="37"/>
  <c r="L43" i="37"/>
  <c r="O34" i="37"/>
  <c r="O25" i="37"/>
  <c r="O14" i="37"/>
  <c r="O43" i="37"/>
  <c r="O15" i="37"/>
  <c r="L49" i="37"/>
  <c r="L33" i="37"/>
  <c r="L24" i="37"/>
  <c r="L13" i="37"/>
  <c r="O49" i="37"/>
  <c r="O33" i="37"/>
  <c r="O24" i="37"/>
  <c r="O13" i="37"/>
  <c r="O16" i="37"/>
  <c r="O26" i="37"/>
  <c r="L53" i="37"/>
  <c r="L46" i="37"/>
  <c r="L23" i="37"/>
  <c r="L12" i="37"/>
  <c r="O53" i="37"/>
  <c r="O46" i="37"/>
  <c r="O23" i="37"/>
  <c r="O12" i="37"/>
  <c r="EA107" i="1"/>
  <c r="G72" i="3"/>
  <c r="B10" i="3"/>
  <c r="B11" i="3" s="1"/>
  <c r="B12" i="3" s="1"/>
  <c r="B13" i="3" s="1"/>
  <c r="B14" i="3" s="1"/>
  <c r="B15" i="3" s="1"/>
  <c r="B16" i="3" s="1"/>
  <c r="I27" i="1"/>
  <c r="I30" i="1"/>
  <c r="I78" i="1"/>
  <c r="O37" i="37"/>
  <c r="O39" i="37"/>
  <c r="L41" i="37"/>
  <c r="O35" i="37"/>
  <c r="L39" i="37"/>
  <c r="O40" i="37"/>
  <c r="L37" i="37"/>
  <c r="O41" i="37"/>
  <c r="L35" i="37"/>
  <c r="L40" i="37"/>
  <c r="L11" i="36"/>
  <c r="AT105" i="1"/>
  <c r="AT106" i="1" s="1"/>
  <c r="U105" i="1"/>
  <c r="U106" i="1" s="1"/>
  <c r="I51" i="1"/>
  <c r="O37" i="36"/>
  <c r="O23" i="36"/>
  <c r="O34" i="36"/>
  <c r="O42" i="36"/>
  <c r="L35" i="36"/>
  <c r="O28" i="36"/>
  <c r="O27" i="36"/>
  <c r="O24" i="36"/>
  <c r="O22" i="36"/>
  <c r="O21" i="36"/>
  <c r="O35" i="36"/>
  <c r="O12" i="36"/>
  <c r="L38" i="36"/>
  <c r="L26" i="36"/>
  <c r="L16" i="36"/>
  <c r="L33" i="36"/>
  <c r="L25" i="36"/>
  <c r="L15" i="36"/>
  <c r="L32" i="36"/>
  <c r="L24" i="36"/>
  <c r="L14" i="36"/>
  <c r="L31" i="36"/>
  <c r="L23" i="36"/>
  <c r="L13" i="36"/>
  <c r="L30" i="36"/>
  <c r="L22" i="36"/>
  <c r="L12" i="36"/>
  <c r="L39" i="36"/>
  <c r="L21" i="36"/>
  <c r="L42" i="36"/>
  <c r="L29" i="36"/>
  <c r="L20" i="36"/>
  <c r="L10" i="36"/>
  <c r="L37" i="36"/>
  <c r="L36" i="36"/>
  <c r="L19" i="36"/>
  <c r="L9" i="36"/>
  <c r="L40" i="36"/>
  <c r="L28" i="36"/>
  <c r="L18" i="36"/>
  <c r="L34" i="36"/>
  <c r="L41" i="36"/>
  <c r="L27" i="36"/>
  <c r="L17" i="36"/>
  <c r="G61" i="3"/>
  <c r="H61" i="3" s="1"/>
  <c r="E33" i="38" s="1"/>
  <c r="M33" i="38" s="1"/>
  <c r="L132" i="1"/>
  <c r="DV107" i="1"/>
  <c r="DY56" i="1"/>
  <c r="I92" i="1"/>
  <c r="I53" i="1"/>
  <c r="I65" i="1"/>
  <c r="DU105" i="1"/>
  <c r="G30" i="3"/>
  <c r="H30" i="3" s="1"/>
  <c r="O32" i="36"/>
  <c r="O20" i="36"/>
  <c r="O41" i="36"/>
  <c r="O8" i="36"/>
  <c r="O19" i="36"/>
  <c r="O40" i="36"/>
  <c r="O9" i="36"/>
  <c r="O16" i="36"/>
  <c r="O15" i="36"/>
  <c r="O31" i="36"/>
  <c r="O13" i="36"/>
  <c r="O18" i="36"/>
  <c r="O33" i="36"/>
  <c r="O11" i="36"/>
  <c r="O14" i="36"/>
  <c r="O25" i="36"/>
  <c r="O17" i="36"/>
  <c r="O39" i="36"/>
  <c r="O36" i="36"/>
  <c r="O29" i="36"/>
  <c r="O10" i="36"/>
  <c r="O30" i="36"/>
  <c r="O38" i="36"/>
  <c r="L8" i="36"/>
  <c r="O26" i="36"/>
  <c r="I35" i="1"/>
  <c r="I66" i="1"/>
  <c r="DB105" i="1"/>
  <c r="DB106" i="1" s="1"/>
  <c r="I80" i="1"/>
  <c r="I79" i="1"/>
  <c r="L9" i="35"/>
  <c r="I34" i="1"/>
  <c r="O30" i="35"/>
  <c r="O15" i="35"/>
  <c r="O37" i="35"/>
  <c r="O33" i="35"/>
  <c r="O19" i="35"/>
  <c r="O36" i="35"/>
  <c r="O21" i="35"/>
  <c r="O14" i="35"/>
  <c r="O35" i="35"/>
  <c r="O26" i="35"/>
  <c r="O28" i="35"/>
  <c r="O32" i="35"/>
  <c r="O22" i="35"/>
  <c r="O10" i="35"/>
  <c r="O31" i="35"/>
  <c r="O17" i="35"/>
  <c r="O11" i="35"/>
  <c r="O27" i="35"/>
  <c r="O23" i="35"/>
  <c r="O8" i="35"/>
  <c r="O34" i="35"/>
  <c r="O12" i="35"/>
  <c r="O9" i="35"/>
  <c r="O29" i="35"/>
  <c r="O16" i="35"/>
  <c r="O13" i="35"/>
  <c r="O20" i="35"/>
  <c r="O24" i="35"/>
  <c r="O25" i="35"/>
  <c r="L28" i="35"/>
  <c r="L18" i="35"/>
  <c r="L37" i="35"/>
  <c r="L27" i="35"/>
  <c r="L17" i="35"/>
  <c r="L36" i="35"/>
  <c r="L26" i="35"/>
  <c r="L16" i="35"/>
  <c r="L35" i="35"/>
  <c r="L25" i="35"/>
  <c r="L15" i="35"/>
  <c r="L34" i="35"/>
  <c r="L24" i="35"/>
  <c r="L14" i="35"/>
  <c r="L33" i="35"/>
  <c r="L23" i="35"/>
  <c r="L13" i="35"/>
  <c r="L32" i="35"/>
  <c r="L22" i="35"/>
  <c r="L12" i="35"/>
  <c r="L31" i="35"/>
  <c r="L21" i="35"/>
  <c r="L11" i="35"/>
  <c r="L30" i="35"/>
  <c r="L20" i="35"/>
  <c r="L10" i="35"/>
  <c r="L29" i="35"/>
  <c r="L19" i="35"/>
  <c r="G44" i="3"/>
  <c r="H44" i="3" s="1"/>
  <c r="Y105" i="1"/>
  <c r="Z106" i="1" s="1"/>
  <c r="I60" i="1"/>
  <c r="DP102" i="1"/>
  <c r="DT70" i="1" s="1"/>
  <c r="AJ103" i="1"/>
  <c r="DQ105" i="1"/>
  <c r="DQ106" i="1" s="1"/>
  <c r="I45" i="1"/>
  <c r="I90" i="1"/>
  <c r="DQ103" i="1"/>
  <c r="I54" i="1"/>
  <c r="BC102" i="1"/>
  <c r="BG51" i="1" s="1"/>
  <c r="DA102" i="1"/>
  <c r="DE32" i="1" s="1"/>
  <c r="O18" i="35"/>
  <c r="L8" i="35"/>
  <c r="I68" i="1"/>
  <c r="I70" i="1"/>
  <c r="I64" i="1"/>
  <c r="I76" i="1"/>
  <c r="I41" i="1"/>
  <c r="I63" i="1"/>
  <c r="I36" i="1"/>
  <c r="I72" i="1"/>
  <c r="I67" i="1"/>
  <c r="DK102" i="1"/>
  <c r="AD102" i="1"/>
  <c r="I50" i="1"/>
  <c r="I31" i="1"/>
  <c r="I81" i="1"/>
  <c r="I59" i="1"/>
  <c r="I43" i="1"/>
  <c r="I42" i="1"/>
  <c r="CB105" i="1"/>
  <c r="I39" i="1"/>
  <c r="I58" i="1"/>
  <c r="I71" i="1"/>
  <c r="I57" i="1"/>
  <c r="CQ102" i="1"/>
  <c r="CU83" i="1" s="1"/>
  <c r="BM102" i="1"/>
  <c r="AY106" i="1"/>
  <c r="BI106" i="1"/>
  <c r="BS103" i="1"/>
  <c r="I69" i="1"/>
  <c r="AE102" i="1"/>
  <c r="AT103" i="1"/>
  <c r="P103" i="1"/>
  <c r="DG105" i="1"/>
  <c r="BH102" i="1"/>
  <c r="CM102" i="1"/>
  <c r="DZ105" i="1"/>
  <c r="EA106" i="1" s="1"/>
  <c r="CR103" i="1"/>
  <c r="DY41" i="1"/>
  <c r="DY83" i="1"/>
  <c r="O102" i="1"/>
  <c r="AX102" i="1"/>
  <c r="K103" i="1"/>
  <c r="BI103" i="1"/>
  <c r="CH103" i="1"/>
  <c r="DG103" i="1"/>
  <c r="AJ105" i="1"/>
  <c r="DY67" i="1"/>
  <c r="DY78" i="1"/>
  <c r="AN105" i="1"/>
  <c r="AO106" i="1" s="1"/>
  <c r="DY48" i="1"/>
  <c r="DY95" i="1"/>
  <c r="DY29" i="1"/>
  <c r="DY55" i="1"/>
  <c r="CW103" i="1"/>
  <c r="DY31" i="1"/>
  <c r="DY61" i="1"/>
  <c r="DY75" i="1"/>
  <c r="CC103" i="1"/>
  <c r="DB103" i="1"/>
  <c r="EA103" i="1"/>
  <c r="AS102" i="1"/>
  <c r="AW59" i="1" s="1"/>
  <c r="BN106" i="1"/>
  <c r="CM106" i="1"/>
  <c r="DY47" i="1"/>
  <c r="I32" i="1"/>
  <c r="I75" i="1"/>
  <c r="I48" i="1"/>
  <c r="I55" i="1"/>
  <c r="I28" i="1"/>
  <c r="BW105" i="1"/>
  <c r="DY64" i="1"/>
  <c r="DY37" i="1"/>
  <c r="DY86" i="1"/>
  <c r="I83" i="1"/>
  <c r="I85" i="1"/>
  <c r="I46" i="1"/>
  <c r="I29" i="1"/>
  <c r="I52" i="1"/>
  <c r="CH105" i="1"/>
  <c r="P106" i="1"/>
  <c r="E105" i="1"/>
  <c r="CW106" i="1"/>
  <c r="DY63" i="1"/>
  <c r="DY93" i="1"/>
  <c r="DY94" i="1"/>
  <c r="I82" i="1"/>
  <c r="I88" i="1"/>
  <c r="I47" i="1"/>
  <c r="I40" i="1"/>
  <c r="I49" i="1"/>
  <c r="DV105" i="1"/>
  <c r="AC81" i="1"/>
  <c r="AC36" i="1"/>
  <c r="DY79" i="1"/>
  <c r="DY54" i="1"/>
  <c r="DY39" i="1"/>
  <c r="DY80" i="1"/>
  <c r="DY72" i="1"/>
  <c r="DY87" i="1"/>
  <c r="DY59" i="1"/>
  <c r="DY44" i="1"/>
  <c r="AO102" i="1"/>
  <c r="AR90" i="1" s="1"/>
  <c r="DV103" i="1"/>
  <c r="AY102" i="1"/>
  <c r="BS105" i="1"/>
  <c r="AC45" i="1"/>
  <c r="F103" i="1"/>
  <c r="BD105" i="1"/>
  <c r="BD106" i="1" s="1"/>
  <c r="CV102" i="1"/>
  <c r="DY88" i="1"/>
  <c r="DY27" i="1"/>
  <c r="DY65" i="1"/>
  <c r="DY49" i="1"/>
  <c r="DY38" i="1"/>
  <c r="DY62" i="1"/>
  <c r="DY70" i="1"/>
  <c r="DY34" i="1"/>
  <c r="DY77" i="1"/>
  <c r="F105" i="1"/>
  <c r="DY82" i="1"/>
  <c r="DY60" i="1"/>
  <c r="DY35" i="1"/>
  <c r="DY51" i="1"/>
  <c r="DY53" i="1"/>
  <c r="DY57" i="1"/>
  <c r="DY58" i="1"/>
  <c r="DY43" i="1"/>
  <c r="CR105" i="1"/>
  <c r="CR106" i="1" s="1"/>
  <c r="DY50" i="1"/>
  <c r="DY89" i="1"/>
  <c r="DY81" i="1"/>
  <c r="DY66" i="1"/>
  <c r="DY85" i="1"/>
  <c r="DY28" i="1"/>
  <c r="DY76" i="1"/>
  <c r="DY74" i="1"/>
  <c r="T102" i="1"/>
  <c r="X68" i="1" s="1"/>
  <c r="DL102" i="1"/>
  <c r="U103" i="1"/>
  <c r="K105" i="1"/>
  <c r="DY45" i="1"/>
  <c r="DY52" i="1"/>
  <c r="DY90" i="1"/>
  <c r="DY46" i="1"/>
  <c r="DY92" i="1"/>
  <c r="P102" i="1"/>
  <c r="AM29" i="1"/>
  <c r="AM42" i="1"/>
  <c r="AM30" i="1"/>
  <c r="AM43" i="1"/>
  <c r="AM47" i="1"/>
  <c r="AM33" i="1"/>
  <c r="AM82" i="1"/>
  <c r="AM94" i="1"/>
  <c r="AM53" i="1"/>
  <c r="AM65" i="1"/>
  <c r="AM69" i="1"/>
  <c r="AM67" i="1"/>
  <c r="AM72" i="1"/>
  <c r="AM64" i="1"/>
  <c r="AM51" i="1"/>
  <c r="AM90" i="1"/>
  <c r="AM83" i="1"/>
  <c r="AM41" i="1"/>
  <c r="AM59" i="1"/>
  <c r="AM92" i="1"/>
  <c r="AM27" i="1"/>
  <c r="AM35" i="1"/>
  <c r="AM80" i="1"/>
  <c r="AM54" i="1"/>
  <c r="AM79" i="1"/>
  <c r="AM55" i="1"/>
  <c r="AM38" i="1"/>
  <c r="AM46" i="1"/>
  <c r="AM49" i="1"/>
  <c r="AM28" i="1"/>
  <c r="AM85" i="1"/>
  <c r="AM50" i="1"/>
  <c r="AM60" i="1"/>
  <c r="AM71" i="1"/>
  <c r="AM44" i="1"/>
  <c r="AM78" i="1"/>
  <c r="AM48" i="1"/>
  <c r="AM61" i="1"/>
  <c r="AM37" i="1"/>
  <c r="AM36" i="1"/>
  <c r="AM58" i="1"/>
  <c r="AM89" i="1"/>
  <c r="AM40" i="1"/>
  <c r="AM75" i="1"/>
  <c r="AM31" i="1"/>
  <c r="AM81" i="1"/>
  <c r="AM39" i="1"/>
  <c r="AM45" i="1"/>
  <c r="AM68" i="1"/>
  <c r="AM66" i="1"/>
  <c r="AM52" i="1"/>
  <c r="AM70" i="1"/>
  <c r="AM63" i="1"/>
  <c r="AM88" i="1"/>
  <c r="AM76" i="1"/>
  <c r="AC43" i="1"/>
  <c r="AE103" i="1"/>
  <c r="BD103" i="1"/>
  <c r="AC57" i="1"/>
  <c r="AC38" i="1"/>
  <c r="AC46" i="1"/>
  <c r="AC34" i="1"/>
  <c r="AC37" i="1"/>
  <c r="AC51" i="1"/>
  <c r="AC39" i="1"/>
  <c r="AC30" i="1"/>
  <c r="AC83" i="1"/>
  <c r="AC29" i="1"/>
  <c r="AC72" i="1"/>
  <c r="AC67" i="1"/>
  <c r="AC49" i="1"/>
  <c r="AC61" i="1"/>
  <c r="AC44" i="1"/>
  <c r="AC90" i="1"/>
  <c r="AC75" i="1"/>
  <c r="AC79" i="1"/>
  <c r="AC52" i="1"/>
  <c r="BX102" i="1"/>
  <c r="CA44" i="1" s="1"/>
  <c r="BX105" i="1"/>
  <c r="AC89" i="1"/>
  <c r="J102" i="1"/>
  <c r="J105" i="1"/>
  <c r="BI102" i="1"/>
  <c r="AC35" i="1"/>
  <c r="AC63" i="1"/>
  <c r="DY42" i="1"/>
  <c r="AE106" i="1"/>
  <c r="DY32" i="1"/>
  <c r="DY40" i="1"/>
  <c r="DY33" i="1"/>
  <c r="DY30" i="1"/>
  <c r="DY73" i="1"/>
  <c r="DY68" i="1"/>
  <c r="DY69" i="1"/>
  <c r="DY71" i="1"/>
  <c r="DY36" i="1"/>
  <c r="AC53" i="1"/>
  <c r="AC88" i="1"/>
  <c r="AC59" i="1"/>
  <c r="AC71" i="1"/>
  <c r="Z103" i="1"/>
  <c r="AY103" i="1"/>
  <c r="BX103" i="1"/>
  <c r="AC33" i="1"/>
  <c r="CL102" i="1"/>
  <c r="BN102" i="1"/>
  <c r="AI105" i="1"/>
  <c r="DL103" i="1"/>
  <c r="DL106" i="1"/>
  <c r="CG105" i="1"/>
  <c r="CG102" i="1"/>
  <c r="BR102" i="1"/>
  <c r="BR105" i="1"/>
  <c r="DT80" i="1"/>
  <c r="I61" i="1"/>
  <c r="I86" i="1"/>
  <c r="I44" i="1"/>
  <c r="I37" i="1"/>
  <c r="I38" i="1"/>
  <c r="I94" i="1"/>
  <c r="I89" i="1"/>
  <c r="I33" i="1"/>
  <c r="AO103" i="1"/>
  <c r="BN103" i="1"/>
  <c r="CM103" i="1"/>
  <c r="DF105" i="1"/>
  <c r="DG106" i="1" s="1"/>
  <c r="DF102" i="1"/>
  <c r="AM34" i="1"/>
  <c r="AM86" i="1"/>
  <c r="AM32" i="1"/>
  <c r="AM57" i="1"/>
  <c r="AC76" i="1"/>
  <c r="AC47" i="1"/>
  <c r="AC92" i="1"/>
  <c r="AC54" i="1"/>
  <c r="AC60" i="1"/>
  <c r="AC64" i="1"/>
  <c r="AC86" i="1"/>
  <c r="AC40" i="1"/>
  <c r="AC68" i="1"/>
  <c r="AC31" i="1"/>
  <c r="AC66" i="1"/>
  <c r="AC27" i="1"/>
  <c r="AC55" i="1"/>
  <c r="AC78" i="1"/>
  <c r="AC48" i="1"/>
  <c r="AC58" i="1"/>
  <c r="AC50" i="1"/>
  <c r="DT37" i="1"/>
  <c r="CC105" i="1"/>
  <c r="CC102" i="1"/>
  <c r="DT31" i="1"/>
  <c r="CW102" i="1"/>
  <c r="EA102" i="1"/>
  <c r="ED73" i="1" s="1"/>
  <c r="L12" i="34"/>
  <c r="L26" i="34"/>
  <c r="O28" i="34"/>
  <c r="L25" i="34"/>
  <c r="O30" i="34"/>
  <c r="L24" i="34"/>
  <c r="O31" i="34"/>
  <c r="L20" i="34"/>
  <c r="O24" i="34"/>
  <c r="L19" i="34"/>
  <c r="O25" i="34"/>
  <c r="L18" i="34"/>
  <c r="O27" i="34"/>
  <c r="L16" i="34"/>
  <c r="O21" i="34"/>
  <c r="L30" i="34"/>
  <c r="L15" i="34"/>
  <c r="O23" i="34"/>
  <c r="L29" i="34"/>
  <c r="L14" i="34"/>
  <c r="O26" i="34"/>
  <c r="L28" i="34"/>
  <c r="O29" i="34"/>
  <c r="O12" i="34"/>
  <c r="L27" i="34"/>
  <c r="L17" i="34"/>
  <c r="L23" i="34"/>
  <c r="L13" i="34"/>
  <c r="L22" i="34"/>
  <c r="L34" i="34"/>
  <c r="L31" i="34"/>
  <c r="L21" i="34"/>
  <c r="G9" i="3"/>
  <c r="H9" i="3" s="1"/>
  <c r="E50" i="38" s="1"/>
  <c r="G28" i="3"/>
  <c r="H28" i="3" s="1"/>
  <c r="E57" i="38" s="1"/>
  <c r="G38" i="3"/>
  <c r="H38" i="3" s="1"/>
  <c r="E61" i="38" s="1"/>
  <c r="G57" i="3"/>
  <c r="H57" i="3" s="1"/>
  <c r="E34" i="38" s="1"/>
  <c r="M34" i="38" s="1"/>
  <c r="G13" i="3"/>
  <c r="H13" i="3" s="1"/>
  <c r="E44" i="38" s="1"/>
  <c r="M44" i="38" s="1"/>
  <c r="G12" i="3"/>
  <c r="H12" i="3" s="1"/>
  <c r="E51" i="38" s="1"/>
  <c r="G52" i="3"/>
  <c r="H52" i="3" s="1"/>
  <c r="E17" i="38" s="1"/>
  <c r="M17" i="38" s="1"/>
  <c r="G42" i="3"/>
  <c r="H42" i="3" s="1"/>
  <c r="E12" i="38" s="1"/>
  <c r="M12" i="38" s="1"/>
  <c r="G75" i="3"/>
  <c r="H75" i="3" s="1"/>
  <c r="E25" i="38" s="1"/>
  <c r="M25" i="38" s="1"/>
  <c r="G58" i="3"/>
  <c r="H58" i="3" s="1"/>
  <c r="E30" i="38" s="1"/>
  <c r="M30" i="38" s="1"/>
  <c r="G36" i="3"/>
  <c r="H36" i="3" s="1"/>
  <c r="E60" i="38" s="1"/>
  <c r="G31" i="3"/>
  <c r="H31" i="3" s="1"/>
  <c r="E39" i="38" s="1"/>
  <c r="M39" i="38" s="1"/>
  <c r="L10" i="34"/>
  <c r="DL107" i="1"/>
  <c r="K130" i="1" s="1"/>
  <c r="G48" i="3"/>
  <c r="H48" i="3" s="1"/>
  <c r="E13" i="38" s="1"/>
  <c r="M13" i="38" s="1"/>
  <c r="G49" i="3"/>
  <c r="H49" i="3" s="1"/>
  <c r="E67" i="38" s="1"/>
  <c r="G24" i="3"/>
  <c r="H24" i="3" s="1"/>
  <c r="E56" i="38" s="1"/>
  <c r="G35" i="3"/>
  <c r="H35" i="3" s="1"/>
  <c r="E31" i="38" s="1"/>
  <c r="M31" i="38" s="1"/>
  <c r="G18" i="3"/>
  <c r="H18" i="3" s="1"/>
  <c r="E53" i="38" s="1"/>
  <c r="G56" i="3"/>
  <c r="H56" i="3" s="1"/>
  <c r="E69" i="38" s="1"/>
  <c r="G29" i="3"/>
  <c r="H29" i="3" s="1"/>
  <c r="E32" i="38" s="1"/>
  <c r="M32" i="38" s="1"/>
  <c r="G11" i="3"/>
  <c r="H11" i="3" s="1"/>
  <c r="E45" i="38" s="1"/>
  <c r="M45" i="38" s="1"/>
  <c r="G67" i="3"/>
  <c r="H67" i="3" s="1"/>
  <c r="E76" i="38" s="1"/>
  <c r="G73" i="3"/>
  <c r="H73" i="3" s="1"/>
  <c r="E8" i="38" s="1"/>
  <c r="M8" i="38" s="1"/>
  <c r="G47" i="3"/>
  <c r="H47" i="3" s="1"/>
  <c r="E66" i="38" s="1"/>
  <c r="G22" i="3"/>
  <c r="H22" i="3" s="1"/>
  <c r="E55" i="38" s="1"/>
  <c r="G66" i="3"/>
  <c r="H66" i="3" s="1"/>
  <c r="E75" i="38" s="1"/>
  <c r="G40" i="3"/>
  <c r="H40" i="3" s="1"/>
  <c r="E62" i="38" s="1"/>
  <c r="G68" i="3"/>
  <c r="H68" i="3" s="1"/>
  <c r="E10" i="38" s="1"/>
  <c r="M10" i="38" s="1"/>
  <c r="G19" i="3"/>
  <c r="H19" i="3" s="1"/>
  <c r="E9" i="38" s="1"/>
  <c r="M9" i="38" s="1"/>
  <c r="G33" i="3"/>
  <c r="H33" i="3" s="1"/>
  <c r="E58" i="38" s="1"/>
  <c r="G37" i="3"/>
  <c r="H37" i="3" s="1"/>
  <c r="E19" i="38" s="1"/>
  <c r="M19" i="38" s="1"/>
  <c r="G45" i="3"/>
  <c r="H45" i="3" s="1"/>
  <c r="E65" i="38" s="1"/>
  <c r="G64" i="3"/>
  <c r="H64" i="3" s="1"/>
  <c r="E28" i="38" s="1"/>
  <c r="M28" i="38" s="1"/>
  <c r="G39" i="3"/>
  <c r="H39" i="3" s="1"/>
  <c r="E14" i="38" s="1"/>
  <c r="M14" i="38" s="1"/>
  <c r="G25" i="3"/>
  <c r="H25" i="3" s="1"/>
  <c r="E22" i="38" s="1"/>
  <c r="M22" i="38" s="1"/>
  <c r="G34" i="3"/>
  <c r="H34" i="3" s="1"/>
  <c r="E59" i="38" s="1"/>
  <c r="G71" i="3"/>
  <c r="H71" i="3" s="1"/>
  <c r="E46" i="38" s="1"/>
  <c r="M46" i="38" s="1"/>
  <c r="G62" i="3"/>
  <c r="H62" i="3" s="1"/>
  <c r="E71" i="38" s="1"/>
  <c r="G53" i="3"/>
  <c r="H53" i="3" s="1"/>
  <c r="E24" i="38" s="1"/>
  <c r="M24" i="38" s="1"/>
  <c r="G54" i="3"/>
  <c r="H54" i="3" s="1"/>
  <c r="E47" i="38" s="1"/>
  <c r="G51" i="3"/>
  <c r="H51" i="3" s="1"/>
  <c r="E11" i="38" s="1"/>
  <c r="M11" i="38" s="1"/>
  <c r="O11" i="34"/>
  <c r="L9" i="34"/>
  <c r="L8" i="34"/>
  <c r="O10" i="34"/>
  <c r="O22" i="34"/>
  <c r="L36" i="34"/>
  <c r="O18" i="34"/>
  <c r="O14" i="34"/>
  <c r="O9" i="34"/>
  <c r="O32" i="34"/>
  <c r="O8" i="34"/>
  <c r="L35" i="34"/>
  <c r="O35" i="34"/>
  <c r="O19" i="34"/>
  <c r="O17" i="34"/>
  <c r="O15" i="34"/>
  <c r="O34" i="34"/>
  <c r="O33" i="34"/>
  <c r="L32" i="34"/>
  <c r="O13" i="34"/>
  <c r="O16" i="34"/>
  <c r="L11" i="34"/>
  <c r="O20" i="34"/>
  <c r="O36" i="34"/>
  <c r="L33" i="34"/>
  <c r="G21" i="3"/>
  <c r="H21" i="3" s="1"/>
  <c r="E54" i="38" s="1"/>
  <c r="G27" i="3"/>
  <c r="H27" i="3" s="1"/>
  <c r="E21" i="38" s="1"/>
  <c r="M21" i="38" s="1"/>
  <c r="G63" i="3"/>
  <c r="H63" i="3" s="1"/>
  <c r="E72" i="38" s="1"/>
  <c r="G50" i="3"/>
  <c r="H50" i="3" s="1"/>
  <c r="E41" i="38" s="1"/>
  <c r="M41" i="38" s="1"/>
  <c r="G5" i="3"/>
  <c r="G59" i="3"/>
  <c r="H59" i="3" s="1"/>
  <c r="E26" i="38" s="1"/>
  <c r="M26" i="38" s="1"/>
  <c r="G7" i="3"/>
  <c r="H7" i="3" s="1"/>
  <c r="E36" i="38" s="1"/>
  <c r="M36" i="38" s="1"/>
  <c r="G41" i="3"/>
  <c r="H41" i="3" s="1"/>
  <c r="E40" i="38" s="1"/>
  <c r="M40" i="38" s="1"/>
  <c r="G23" i="3"/>
  <c r="H23" i="3" s="1"/>
  <c r="E29" i="38" s="1"/>
  <c r="M29" i="38" s="1"/>
  <c r="G16" i="3"/>
  <c r="H16" i="3" s="1"/>
  <c r="E16" i="38" s="1"/>
  <c r="M16" i="38" s="1"/>
  <c r="G15" i="3"/>
  <c r="H15" i="3" s="1"/>
  <c r="E15" i="38" s="1"/>
  <c r="M15" i="38" s="1"/>
  <c r="G70" i="3"/>
  <c r="H70" i="3" s="1"/>
  <c r="E77" i="38" s="1"/>
  <c r="G26" i="3"/>
  <c r="H26" i="3" s="1"/>
  <c r="E23" i="38" s="1"/>
  <c r="M23" i="38" s="1"/>
  <c r="G55" i="3"/>
  <c r="H55" i="3" s="1"/>
  <c r="E68" i="38" s="1"/>
  <c r="G20" i="3"/>
  <c r="H20" i="3" s="1"/>
  <c r="E27" i="38" s="1"/>
  <c r="M27" i="38" s="1"/>
  <c r="G43" i="3"/>
  <c r="H43" i="3" s="1"/>
  <c r="E63" i="38" s="1"/>
  <c r="G46" i="3"/>
  <c r="H46" i="3" s="1"/>
  <c r="E38" i="38" s="1"/>
  <c r="M38" i="38" s="1"/>
  <c r="G14" i="3"/>
  <c r="H14" i="3" s="1"/>
  <c r="E52" i="38" s="1"/>
  <c r="G69" i="3"/>
  <c r="H69" i="3" s="1"/>
  <c r="E37" i="38" s="1"/>
  <c r="M37" i="38" s="1"/>
  <c r="G6" i="3"/>
  <c r="H6" i="3" s="1"/>
  <c r="E18" i="38" s="1"/>
  <c r="M18" i="38" s="1"/>
  <c r="G74" i="3"/>
  <c r="H74" i="3" s="1"/>
  <c r="E20" i="38" s="1"/>
  <c r="M20" i="38" s="1"/>
  <c r="G10" i="3"/>
  <c r="H10" i="3" s="1"/>
  <c r="E42" i="38" s="1"/>
  <c r="M42" i="38" s="1"/>
  <c r="G65" i="3"/>
  <c r="H65" i="3" s="1"/>
  <c r="E73" i="38" s="1"/>
  <c r="K115" i="1" l="1"/>
  <c r="K114" i="1"/>
  <c r="CU75" i="1"/>
  <c r="DT63" i="1"/>
  <c r="DT90" i="1"/>
  <c r="EX20" i="1"/>
  <c r="AC28" i="1"/>
  <c r="AC69" i="1"/>
  <c r="AC85" i="1"/>
  <c r="DT88" i="1"/>
  <c r="AC42" i="1"/>
  <c r="AC80" i="1"/>
  <c r="AC32" i="1"/>
  <c r="AC94" i="1"/>
  <c r="AC41" i="1"/>
  <c r="AC65" i="1"/>
  <c r="AC82" i="1"/>
  <c r="FH39" i="1"/>
  <c r="FH40" i="1" s="1"/>
  <c r="FH41" i="1" s="1"/>
  <c r="FH42" i="1" s="1"/>
  <c r="FH43" i="1" s="1"/>
  <c r="FH44" i="1" s="1"/>
  <c r="FH45" i="1" s="1"/>
  <c r="FH46" i="1" s="1"/>
  <c r="FH47" i="1" s="1"/>
  <c r="FH48" i="1" s="1"/>
  <c r="FH49" i="1" s="1"/>
  <c r="FH50" i="1" s="1"/>
  <c r="FH51" i="1" s="1"/>
  <c r="FH52" i="1" s="1"/>
  <c r="FH53" i="1" s="1"/>
  <c r="FH54" i="1" s="1"/>
  <c r="FH55" i="1" s="1"/>
  <c r="FH56" i="1" s="1"/>
  <c r="FH57" i="1" s="1"/>
  <c r="FH58" i="1" s="1"/>
  <c r="FH59" i="1" s="1"/>
  <c r="FH60" i="1" s="1"/>
  <c r="FH61" i="1" s="1"/>
  <c r="FH62" i="1" s="1"/>
  <c r="FH63" i="1" s="1"/>
  <c r="FH64" i="1" s="1"/>
  <c r="FH65" i="1" s="1"/>
  <c r="FH66" i="1" s="1"/>
  <c r="FH67" i="1" s="1"/>
  <c r="FH68" i="1" s="1"/>
  <c r="FH69" i="1" s="1"/>
  <c r="FH70" i="1" s="1"/>
  <c r="FH71" i="1" s="1"/>
  <c r="FH72" i="1" s="1"/>
  <c r="FH73" i="1" s="1"/>
  <c r="FH74" i="1" s="1"/>
  <c r="FH75" i="1" s="1"/>
  <c r="FH76" i="1" s="1"/>
  <c r="FH77" i="1" s="1"/>
  <c r="FH78" i="1" s="1"/>
  <c r="FH79" i="1" s="1"/>
  <c r="FH80" i="1" s="1"/>
  <c r="FH81" i="1" s="1"/>
  <c r="FH82" i="1" s="1"/>
  <c r="FH83" i="1" s="1"/>
  <c r="FH84" i="1" s="1"/>
  <c r="FH85" i="1" s="1"/>
  <c r="FH86" i="1" s="1"/>
  <c r="FH87" i="1" s="1"/>
  <c r="FH88" i="1" s="1"/>
  <c r="FH89" i="1" s="1"/>
  <c r="FH90" i="1" s="1"/>
  <c r="FH91" i="1" s="1"/>
  <c r="FH92" i="1" s="1"/>
  <c r="FH93" i="1" s="1"/>
  <c r="FH94" i="1" s="1"/>
  <c r="FH95" i="1" s="1"/>
  <c r="FH96" i="1" s="1"/>
  <c r="FH97" i="1" s="1"/>
  <c r="K126" i="1"/>
  <c r="CU68" i="1"/>
  <c r="CU28" i="1"/>
  <c r="EM96" i="1"/>
  <c r="FB96" i="1" s="1"/>
  <c r="EN96" i="1"/>
  <c r="EQ96" i="1"/>
  <c r="EJ96" i="1"/>
  <c r="EK96" i="1"/>
  <c r="EL96" i="1"/>
  <c r="ER96" i="1"/>
  <c r="CU87" i="1"/>
  <c r="EJ84" i="1"/>
  <c r="EK84" i="1"/>
  <c r="EL84" i="1"/>
  <c r="EM84" i="1"/>
  <c r="FB84" i="1" s="1"/>
  <c r="EN84" i="1"/>
  <c r="EQ84" i="1"/>
  <c r="ER84" i="1"/>
  <c r="AW28" i="1"/>
  <c r="AW30" i="1"/>
  <c r="FD20" i="1"/>
  <c r="K116" i="1"/>
  <c r="K129" i="1"/>
  <c r="AW57" i="1"/>
  <c r="DT45" i="1"/>
  <c r="DT47" i="1"/>
  <c r="DT57" i="1"/>
  <c r="EJ91" i="1"/>
  <c r="EQ91" i="1"/>
  <c r="EM91" i="1"/>
  <c r="FB91" i="1" s="1"/>
  <c r="EL91" i="1"/>
  <c r="EN91" i="1"/>
  <c r="EK91" i="1"/>
  <c r="ER91" i="1"/>
  <c r="EJ97" i="1"/>
  <c r="ER97" i="1"/>
  <c r="EL97" i="1"/>
  <c r="ET97" i="1" s="1"/>
  <c r="EQ97" i="1"/>
  <c r="EK97" i="1"/>
  <c r="EN97" i="1"/>
  <c r="EM97" i="1"/>
  <c r="FB97" i="1" s="1"/>
  <c r="B17" i="3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E45" i="37"/>
  <c r="M45" i="37" s="1"/>
  <c r="E64" i="38"/>
  <c r="CU70" i="1"/>
  <c r="CU53" i="1"/>
  <c r="DT64" i="1"/>
  <c r="DT59" i="1"/>
  <c r="DT38" i="1"/>
  <c r="CU34" i="1"/>
  <c r="DT65" i="1"/>
  <c r="CU93" i="1"/>
  <c r="CU54" i="1"/>
  <c r="DT49" i="1"/>
  <c r="CU58" i="1"/>
  <c r="BB28" i="1"/>
  <c r="CU35" i="1"/>
  <c r="CU71" i="1"/>
  <c r="CU88" i="1"/>
  <c r="CU29" i="1"/>
  <c r="CU57" i="1"/>
  <c r="CU38" i="1"/>
  <c r="AH59" i="1"/>
  <c r="CU50" i="1"/>
  <c r="CU69" i="1"/>
  <c r="CU27" i="1"/>
  <c r="CU79" i="1"/>
  <c r="CU31" i="1"/>
  <c r="CU51" i="1"/>
  <c r="CU36" i="1"/>
  <c r="CU90" i="1"/>
  <c r="CU92" i="1"/>
  <c r="CU81" i="1"/>
  <c r="CU37" i="1"/>
  <c r="CU85" i="1"/>
  <c r="CU67" i="1"/>
  <c r="CU86" i="1"/>
  <c r="CU32" i="1"/>
  <c r="E52" i="36"/>
  <c r="E28" i="37"/>
  <c r="M28" i="37" s="1"/>
  <c r="E32" i="36"/>
  <c r="M32" i="36" s="1"/>
  <c r="E51" i="37"/>
  <c r="E43" i="36"/>
  <c r="E19" i="37"/>
  <c r="M19" i="37" s="1"/>
  <c r="E57" i="36"/>
  <c r="E24" i="37"/>
  <c r="M24" i="37" s="1"/>
  <c r="E50" i="36"/>
  <c r="E36" i="37"/>
  <c r="M36" i="37" s="1"/>
  <c r="E67" i="36"/>
  <c r="E69" i="37"/>
  <c r="E65" i="36"/>
  <c r="E67" i="37"/>
  <c r="E34" i="36"/>
  <c r="E61" i="37"/>
  <c r="E40" i="36"/>
  <c r="M40" i="36" s="1"/>
  <c r="E40" i="37"/>
  <c r="M40" i="37" s="1"/>
  <c r="E47" i="36"/>
  <c r="E27" i="37"/>
  <c r="M27" i="37" s="1"/>
  <c r="E36" i="36"/>
  <c r="M36" i="36" s="1"/>
  <c r="E48" i="37"/>
  <c r="M48" i="37" s="1"/>
  <c r="E56" i="36"/>
  <c r="E58" i="37"/>
  <c r="E29" i="36"/>
  <c r="M29" i="36" s="1"/>
  <c r="E34" i="37"/>
  <c r="M34" i="37" s="1"/>
  <c r="E44" i="36"/>
  <c r="E42" i="37"/>
  <c r="M42" i="37" s="1"/>
  <c r="E14" i="36"/>
  <c r="M14" i="36" s="1"/>
  <c r="E49" i="37"/>
  <c r="M49" i="37" s="1"/>
  <c r="E66" i="36"/>
  <c r="E68" i="37"/>
  <c r="E58" i="36"/>
  <c r="E59" i="37"/>
  <c r="E17" i="36"/>
  <c r="M17" i="36" s="1"/>
  <c r="E76" i="37"/>
  <c r="E45" i="36"/>
  <c r="E50" i="37"/>
  <c r="E61" i="36"/>
  <c r="E43" i="37"/>
  <c r="M43" i="37" s="1"/>
  <c r="E15" i="36"/>
  <c r="M15" i="36" s="1"/>
  <c r="E8" i="37"/>
  <c r="M8" i="37" s="1"/>
  <c r="E22" i="36"/>
  <c r="M22" i="36" s="1"/>
  <c r="E15" i="37"/>
  <c r="M15" i="37" s="1"/>
  <c r="E38" i="36"/>
  <c r="M38" i="36" s="1"/>
  <c r="E46" i="37"/>
  <c r="M46" i="37" s="1"/>
  <c r="E53" i="36"/>
  <c r="E56" i="37"/>
  <c r="E16" i="36"/>
  <c r="M16" i="36" s="1"/>
  <c r="E14" i="37"/>
  <c r="M14" i="37" s="1"/>
  <c r="E69" i="36"/>
  <c r="E71" i="37"/>
  <c r="E51" i="36"/>
  <c r="E13" i="37"/>
  <c r="M13" i="37" s="1"/>
  <c r="E74" i="36"/>
  <c r="E30" i="37"/>
  <c r="M30" i="37" s="1"/>
  <c r="E21" i="36"/>
  <c r="M21" i="36" s="1"/>
  <c r="E17" i="37"/>
  <c r="M17" i="37" s="1"/>
  <c r="E60" i="36"/>
  <c r="E60" i="37"/>
  <c r="E24" i="36"/>
  <c r="M24" i="36" s="1"/>
  <c r="E33" i="37"/>
  <c r="M33" i="37" s="1"/>
  <c r="E11" i="36"/>
  <c r="M11" i="36" s="1"/>
  <c r="E21" i="37"/>
  <c r="M21" i="37" s="1"/>
  <c r="E64" i="36"/>
  <c r="E65" i="37"/>
  <c r="E33" i="36"/>
  <c r="M33" i="36" s="1"/>
  <c r="E32" i="37"/>
  <c r="M32" i="37" s="1"/>
  <c r="E23" i="36"/>
  <c r="M23" i="36" s="1"/>
  <c r="E31" i="37"/>
  <c r="M31" i="37" s="1"/>
  <c r="E63" i="36"/>
  <c r="E64" i="37"/>
  <c r="E8" i="36"/>
  <c r="M8" i="36" s="1"/>
  <c r="E10" i="37"/>
  <c r="M10" i="37" s="1"/>
  <c r="E25" i="36"/>
  <c r="M25" i="36" s="1"/>
  <c r="E23" i="37"/>
  <c r="M23" i="37" s="1"/>
  <c r="E41" i="36"/>
  <c r="M41" i="36" s="1"/>
  <c r="E47" i="37"/>
  <c r="M47" i="37" s="1"/>
  <c r="E70" i="36"/>
  <c r="E72" i="37"/>
  <c r="E37" i="36"/>
  <c r="M37" i="36" s="1"/>
  <c r="E39" i="37"/>
  <c r="M39" i="37" s="1"/>
  <c r="E18" i="36"/>
  <c r="M18" i="36" s="1"/>
  <c r="E20" i="37"/>
  <c r="M20" i="37" s="1"/>
  <c r="E55" i="36"/>
  <c r="E16" i="37"/>
  <c r="M16" i="37" s="1"/>
  <c r="E13" i="36"/>
  <c r="M13" i="36" s="1"/>
  <c r="E11" i="37"/>
  <c r="M11" i="37" s="1"/>
  <c r="E31" i="36"/>
  <c r="M31" i="36" s="1"/>
  <c r="E66" i="37"/>
  <c r="E19" i="36"/>
  <c r="M19" i="36" s="1"/>
  <c r="E25" i="37"/>
  <c r="M25" i="37" s="1"/>
  <c r="E54" i="36"/>
  <c r="E57" i="37"/>
  <c r="E30" i="36"/>
  <c r="M30" i="36" s="1"/>
  <c r="E63" i="37"/>
  <c r="E49" i="36"/>
  <c r="E55" i="37"/>
  <c r="E42" i="36"/>
  <c r="M42" i="36" s="1"/>
  <c r="E37" i="37"/>
  <c r="M37" i="37" s="1"/>
  <c r="E12" i="36"/>
  <c r="M12" i="36" s="1"/>
  <c r="E53" i="37"/>
  <c r="E28" i="36"/>
  <c r="M28" i="36" s="1"/>
  <c r="E35" i="37"/>
  <c r="M35" i="37" s="1"/>
  <c r="E62" i="36"/>
  <c r="E44" i="37"/>
  <c r="M44" i="37" s="1"/>
  <c r="E26" i="36"/>
  <c r="M26" i="36" s="1"/>
  <c r="E29" i="37"/>
  <c r="M29" i="37" s="1"/>
  <c r="E20" i="36"/>
  <c r="M20" i="36" s="1"/>
  <c r="E26" i="37"/>
  <c r="M26" i="37" s="1"/>
  <c r="E35" i="36"/>
  <c r="E18" i="37"/>
  <c r="M18" i="37" s="1"/>
  <c r="E72" i="36"/>
  <c r="E74" i="37"/>
  <c r="E59" i="36"/>
  <c r="E22" i="37"/>
  <c r="M22" i="37" s="1"/>
  <c r="E9" i="36"/>
  <c r="M9" i="36" s="1"/>
  <c r="E62" i="37"/>
  <c r="E39" i="36"/>
  <c r="M39" i="36" s="1"/>
  <c r="E41" i="37"/>
  <c r="M41" i="37" s="1"/>
  <c r="E10" i="36"/>
  <c r="M10" i="36" s="1"/>
  <c r="E9" i="37"/>
  <c r="M9" i="37" s="1"/>
  <c r="E73" i="36"/>
  <c r="E75" i="37"/>
  <c r="E27" i="36"/>
  <c r="M27" i="36" s="1"/>
  <c r="E38" i="37"/>
  <c r="M38" i="37" s="1"/>
  <c r="DT68" i="1"/>
  <c r="DT40" i="1"/>
  <c r="CU82" i="1"/>
  <c r="CU30" i="1"/>
  <c r="CU76" i="1"/>
  <c r="DE71" i="1"/>
  <c r="DE31" i="1"/>
  <c r="DE53" i="1"/>
  <c r="DE77" i="1"/>
  <c r="DE69" i="1"/>
  <c r="DT29" i="1"/>
  <c r="DT78" i="1"/>
  <c r="DT81" i="1"/>
  <c r="DT58" i="1"/>
  <c r="DT48" i="1"/>
  <c r="DT46" i="1"/>
  <c r="DT30" i="1"/>
  <c r="DT71" i="1"/>
  <c r="DT93" i="1"/>
  <c r="DT77" i="1"/>
  <c r="DE45" i="1"/>
  <c r="CU73" i="1"/>
  <c r="DE30" i="1"/>
  <c r="DE38" i="1"/>
  <c r="DE40" i="1"/>
  <c r="DE55" i="1"/>
  <c r="DE41" i="1"/>
  <c r="DE35" i="1"/>
  <c r="DE81" i="1"/>
  <c r="DE27" i="1"/>
  <c r="DE76" i="1"/>
  <c r="DE74" i="1"/>
  <c r="DE59" i="1"/>
  <c r="DE29" i="1"/>
  <c r="DE58" i="1"/>
  <c r="DT36" i="1"/>
  <c r="DT79" i="1"/>
  <c r="DT53" i="1"/>
  <c r="DE49" i="1"/>
  <c r="DE33" i="1"/>
  <c r="DT92" i="1"/>
  <c r="DT61" i="1"/>
  <c r="DT74" i="1"/>
  <c r="CC106" i="1"/>
  <c r="DE79" i="1"/>
  <c r="DE48" i="1"/>
  <c r="DE61" i="1"/>
  <c r="DE66" i="1"/>
  <c r="DT76" i="1"/>
  <c r="DT41" i="1"/>
  <c r="DT82" i="1"/>
  <c r="DT44" i="1"/>
  <c r="DE43" i="1"/>
  <c r="DE78" i="1"/>
  <c r="DE50" i="1"/>
  <c r="DT51" i="1"/>
  <c r="DV106" i="1"/>
  <c r="DT56" i="1"/>
  <c r="DT43" i="1"/>
  <c r="DT42" i="1"/>
  <c r="DE93" i="1"/>
  <c r="DE39" i="1"/>
  <c r="DE42" i="1"/>
  <c r="DT55" i="1"/>
  <c r="BB44" i="1"/>
  <c r="DT95" i="1"/>
  <c r="DT35" i="1"/>
  <c r="DT73" i="1"/>
  <c r="DE85" i="1"/>
  <c r="DE47" i="1"/>
  <c r="DE57" i="1"/>
  <c r="DE92" i="1"/>
  <c r="BQ30" i="1"/>
  <c r="DT69" i="1"/>
  <c r="AW69" i="1"/>
  <c r="DE82" i="1"/>
  <c r="DE89" i="1"/>
  <c r="DE46" i="1"/>
  <c r="DE63" i="1"/>
  <c r="DE64" i="1"/>
  <c r="DE73" i="1"/>
  <c r="S49" i="1"/>
  <c r="AW80" i="1"/>
  <c r="DE94" i="1"/>
  <c r="CZ41" i="1"/>
  <c r="AW46" i="1"/>
  <c r="DE67" i="1"/>
  <c r="BB81" i="1"/>
  <c r="AW68" i="1"/>
  <c r="AW64" i="1"/>
  <c r="DE88" i="1"/>
  <c r="DE52" i="1"/>
  <c r="DE83" i="1"/>
  <c r="DE86" i="1"/>
  <c r="DE90" i="1"/>
  <c r="DE80" i="1"/>
  <c r="DE51" i="1"/>
  <c r="AW55" i="1"/>
  <c r="AW70" i="1"/>
  <c r="DE87" i="1"/>
  <c r="DE60" i="1"/>
  <c r="DE36" i="1"/>
  <c r="DE34" i="1"/>
  <c r="DE37" i="1"/>
  <c r="DE44" i="1"/>
  <c r="AW41" i="1"/>
  <c r="DE70" i="1"/>
  <c r="DE75" i="1"/>
  <c r="DE54" i="1"/>
  <c r="DE28" i="1"/>
  <c r="DE72" i="1"/>
  <c r="DE68" i="1"/>
  <c r="BB75" i="1"/>
  <c r="BB45" i="1"/>
  <c r="AR67" i="1"/>
  <c r="BL71" i="1"/>
  <c r="AR83" i="1"/>
  <c r="E32" i="35"/>
  <c r="M32" i="35" s="1"/>
  <c r="E46" i="36"/>
  <c r="AH55" i="1"/>
  <c r="BG30" i="1"/>
  <c r="DT86" i="1"/>
  <c r="BG85" i="1"/>
  <c r="DO68" i="1"/>
  <c r="DT54" i="1"/>
  <c r="AR30" i="1"/>
  <c r="AR33" i="1"/>
  <c r="AR94" i="1"/>
  <c r="CU39" i="1"/>
  <c r="AR59" i="1"/>
  <c r="CU44" i="1"/>
  <c r="CU94" i="1"/>
  <c r="AR51" i="1"/>
  <c r="CU59" i="1"/>
  <c r="AW60" i="1"/>
  <c r="AW34" i="1"/>
  <c r="CH106" i="1"/>
  <c r="CU66" i="1"/>
  <c r="CU78" i="1"/>
  <c r="AH88" i="1"/>
  <c r="AW42" i="1"/>
  <c r="DT33" i="1"/>
  <c r="AW39" i="1"/>
  <c r="AW50" i="1"/>
  <c r="AW38" i="1"/>
  <c r="BG76" i="1"/>
  <c r="AH29" i="1"/>
  <c r="CU55" i="1"/>
  <c r="CU72" i="1"/>
  <c r="CU45" i="1"/>
  <c r="CU63" i="1"/>
  <c r="CU33" i="1"/>
  <c r="AH30" i="1"/>
  <c r="AW79" i="1"/>
  <c r="AR66" i="1"/>
  <c r="DT52" i="1"/>
  <c r="CU42" i="1"/>
  <c r="AW48" i="1"/>
  <c r="AW29" i="1"/>
  <c r="AH32" i="1"/>
  <c r="CU40" i="1"/>
  <c r="CU41" i="1"/>
  <c r="CU47" i="1"/>
  <c r="CU43" i="1"/>
  <c r="CU46" i="1"/>
  <c r="AH64" i="1"/>
  <c r="AR55" i="1"/>
  <c r="CU60" i="1"/>
  <c r="BG57" i="1"/>
  <c r="BX106" i="1"/>
  <c r="BG46" i="1"/>
  <c r="BG63" i="1"/>
  <c r="BG75" i="1"/>
  <c r="BG39" i="1"/>
  <c r="AW27" i="1"/>
  <c r="BG79" i="1"/>
  <c r="AW35" i="1"/>
  <c r="BG32" i="1"/>
  <c r="BG65" i="1"/>
  <c r="AW71" i="1"/>
  <c r="BG47" i="1"/>
  <c r="AW61" i="1"/>
  <c r="BG90" i="1"/>
  <c r="BG43" i="1"/>
  <c r="AW43" i="1"/>
  <c r="AW53" i="1"/>
  <c r="AW76" i="1"/>
  <c r="AW47" i="1"/>
  <c r="CU64" i="1"/>
  <c r="DE65" i="1"/>
  <c r="BG71" i="1"/>
  <c r="BG37" i="1"/>
  <c r="BG78" i="1"/>
  <c r="BG72" i="1"/>
  <c r="BG50" i="1"/>
  <c r="BG36" i="1"/>
  <c r="AR46" i="1"/>
  <c r="AR38" i="1"/>
  <c r="AR61" i="1"/>
  <c r="BG69" i="1"/>
  <c r="BG55" i="1"/>
  <c r="AR34" i="1"/>
  <c r="AR48" i="1"/>
  <c r="AR60" i="1"/>
  <c r="BG70" i="1"/>
  <c r="BG44" i="1"/>
  <c r="BG42" i="1"/>
  <c r="AR79" i="1"/>
  <c r="BG27" i="1"/>
  <c r="BG89" i="1"/>
  <c r="BG80" i="1"/>
  <c r="BG48" i="1"/>
  <c r="BG88" i="1"/>
  <c r="AR41" i="1"/>
  <c r="CP31" i="1"/>
  <c r="BG86" i="1"/>
  <c r="BG60" i="1"/>
  <c r="BG67" i="1"/>
  <c r="BG49" i="1"/>
  <c r="AR82" i="1"/>
  <c r="BG33" i="1"/>
  <c r="BG59" i="1"/>
  <c r="BG92" i="1"/>
  <c r="BG35" i="1"/>
  <c r="BG54" i="1"/>
  <c r="BG28" i="1"/>
  <c r="AR86" i="1"/>
  <c r="BG83" i="1"/>
  <c r="BG61" i="1"/>
  <c r="BG41" i="1"/>
  <c r="BG31" i="1"/>
  <c r="BG94" i="1"/>
  <c r="BG66" i="1"/>
  <c r="AR57" i="1"/>
  <c r="AR32" i="1"/>
  <c r="BB89" i="1"/>
  <c r="DE56" i="1"/>
  <c r="AH65" i="1"/>
  <c r="E68" i="35"/>
  <c r="E28" i="35"/>
  <c r="M28" i="35" s="1"/>
  <c r="E66" i="35"/>
  <c r="E21" i="35"/>
  <c r="M21" i="35" s="1"/>
  <c r="E72" i="35"/>
  <c r="E53" i="35"/>
  <c r="E46" i="35"/>
  <c r="E33" i="35"/>
  <c r="M33" i="35" s="1"/>
  <c r="E30" i="35"/>
  <c r="M30" i="35" s="1"/>
  <c r="E41" i="35"/>
  <c r="E9" i="35"/>
  <c r="M9" i="35" s="1"/>
  <c r="E24" i="35"/>
  <c r="M24" i="35" s="1"/>
  <c r="E62" i="35"/>
  <c r="E31" i="35"/>
  <c r="M31" i="35" s="1"/>
  <c r="E38" i="35"/>
  <c r="E47" i="35"/>
  <c r="E52" i="35"/>
  <c r="E51" i="35"/>
  <c r="E43" i="35"/>
  <c r="E17" i="35"/>
  <c r="M17" i="35" s="1"/>
  <c r="E40" i="35"/>
  <c r="E48" i="35"/>
  <c r="AH52" i="1"/>
  <c r="AR35" i="1"/>
  <c r="AR72" i="1"/>
  <c r="AR45" i="1"/>
  <c r="DT72" i="1"/>
  <c r="BG81" i="1"/>
  <c r="AR81" i="1"/>
  <c r="DT39" i="1"/>
  <c r="DT75" i="1"/>
  <c r="BG53" i="1"/>
  <c r="BG68" i="1"/>
  <c r="AR43" i="1"/>
  <c r="AR68" i="1"/>
  <c r="AR63" i="1"/>
  <c r="AR69" i="1"/>
  <c r="DT28" i="1"/>
  <c r="BG45" i="1"/>
  <c r="AR53" i="1"/>
  <c r="DT85" i="1"/>
  <c r="DT94" i="1"/>
  <c r="BG58" i="1"/>
  <c r="AR80" i="1"/>
  <c r="AR39" i="1"/>
  <c r="AR76" i="1"/>
  <c r="AR64" i="1"/>
  <c r="BG82" i="1"/>
  <c r="AR50" i="1"/>
  <c r="DT67" i="1"/>
  <c r="DT62" i="1"/>
  <c r="AR37" i="1"/>
  <c r="AR65" i="1"/>
  <c r="AR47" i="1"/>
  <c r="AR75" i="1"/>
  <c r="AR89" i="1"/>
  <c r="BG40" i="1"/>
  <c r="DT27" i="1"/>
  <c r="DT66" i="1"/>
  <c r="AH33" i="1"/>
  <c r="DT34" i="1"/>
  <c r="DT83" i="1"/>
  <c r="DT50" i="1"/>
  <c r="DT32" i="1"/>
  <c r="AR92" i="1"/>
  <c r="AR78" i="1"/>
  <c r="AR85" i="1"/>
  <c r="AR71" i="1"/>
  <c r="AR49" i="1"/>
  <c r="DT87" i="1"/>
  <c r="BG64" i="1"/>
  <c r="BG29" i="1"/>
  <c r="BG52" i="1"/>
  <c r="BG38" i="1"/>
  <c r="BG34" i="1"/>
  <c r="AR28" i="1"/>
  <c r="AR52" i="1"/>
  <c r="AR40" i="1"/>
  <c r="AR31" i="1"/>
  <c r="AR44" i="1"/>
  <c r="DT89" i="1"/>
  <c r="DT60" i="1"/>
  <c r="E59" i="30"/>
  <c r="E60" i="35"/>
  <c r="E26" i="27"/>
  <c r="M26" i="27" s="1"/>
  <c r="E27" i="35"/>
  <c r="M27" i="35" s="1"/>
  <c r="E60" i="7"/>
  <c r="E67" i="35"/>
  <c r="E19" i="32"/>
  <c r="M19" i="32" s="1"/>
  <c r="E73" i="35"/>
  <c r="E53" i="10"/>
  <c r="M53" i="10" s="1"/>
  <c r="E37" i="35"/>
  <c r="E8" i="32"/>
  <c r="E11" i="35"/>
  <c r="M11" i="35" s="1"/>
  <c r="E21" i="29"/>
  <c r="M21" i="29" s="1"/>
  <c r="E10" i="35"/>
  <c r="M10" i="35" s="1"/>
  <c r="E19" i="27"/>
  <c r="M19" i="27" s="1"/>
  <c r="E71" i="35"/>
  <c r="E47" i="19"/>
  <c r="E58" i="35"/>
  <c r="E20" i="34"/>
  <c r="M20" i="34" s="1"/>
  <c r="E23" i="35"/>
  <c r="M23" i="35" s="1"/>
  <c r="E12" i="30"/>
  <c r="M12" i="30" s="1"/>
  <c r="E13" i="35"/>
  <c r="M13" i="35" s="1"/>
  <c r="E64" i="32"/>
  <c r="E61" i="35"/>
  <c r="E22" i="15"/>
  <c r="M22" i="15" s="1"/>
  <c r="E59" i="35"/>
  <c r="E26" i="17"/>
  <c r="M26" i="17" s="1"/>
  <c r="E35" i="35"/>
  <c r="M35" i="35" s="1"/>
  <c r="E21" i="32"/>
  <c r="M21" i="32" s="1"/>
  <c r="E22" i="35"/>
  <c r="M22" i="35" s="1"/>
  <c r="E35" i="22"/>
  <c r="E44" i="35"/>
  <c r="E39" i="32"/>
  <c r="M39" i="32" s="1"/>
  <c r="E36" i="35"/>
  <c r="E42" i="13"/>
  <c r="E20" i="35"/>
  <c r="M20" i="35" s="1"/>
  <c r="E27" i="30"/>
  <c r="M27" i="30" s="1"/>
  <c r="E16" i="35"/>
  <c r="M16" i="35" s="1"/>
  <c r="E44" i="15"/>
  <c r="E55" i="35"/>
  <c r="E44" i="32"/>
  <c r="E12" i="35"/>
  <c r="M12" i="35" s="1"/>
  <c r="E22" i="13"/>
  <c r="M22" i="13" s="1"/>
  <c r="E57" i="35"/>
  <c r="E43" i="25"/>
  <c r="E42" i="35"/>
  <c r="E20" i="15"/>
  <c r="M20" i="15" s="1"/>
  <c r="E18" i="35"/>
  <c r="M18" i="35" s="1"/>
  <c r="E35" i="15"/>
  <c r="E50" i="35"/>
  <c r="E67" i="32"/>
  <c r="E63" i="35"/>
  <c r="E55" i="21"/>
  <c r="E64" i="35"/>
  <c r="E17" i="29"/>
  <c r="M17" i="29" s="1"/>
  <c r="E26" i="35"/>
  <c r="M26" i="35" s="1"/>
  <c r="E36" i="34"/>
  <c r="E25" i="35"/>
  <c r="M25" i="35" s="1"/>
  <c r="E53" i="32"/>
  <c r="E49" i="35"/>
  <c r="E63" i="17"/>
  <c r="E29" i="35"/>
  <c r="M29" i="35" s="1"/>
  <c r="E12" i="32"/>
  <c r="M12" i="32" s="1"/>
  <c r="E19" i="35"/>
  <c r="M19" i="35" s="1"/>
  <c r="E43" i="32"/>
  <c r="M43" i="32" s="1"/>
  <c r="E34" i="35"/>
  <c r="M34" i="35" s="1"/>
  <c r="E26" i="5"/>
  <c r="M26" i="5" s="1"/>
  <c r="E56" i="35"/>
  <c r="E49" i="18"/>
  <c r="E15" i="35"/>
  <c r="M15" i="35" s="1"/>
  <c r="E44" i="5"/>
  <c r="E14" i="35"/>
  <c r="M14" i="35" s="1"/>
  <c r="E27" i="25"/>
  <c r="M27" i="25" s="1"/>
  <c r="E70" i="35"/>
  <c r="E53" i="30"/>
  <c r="E54" i="35"/>
  <c r="E9" i="34"/>
  <c r="M9" i="34" s="1"/>
  <c r="E8" i="35"/>
  <c r="M8" i="35" s="1"/>
  <c r="E37" i="31"/>
  <c r="E45" i="35"/>
  <c r="AH38" i="1"/>
  <c r="AH68" i="1"/>
  <c r="BB79" i="1"/>
  <c r="BB33" i="1"/>
  <c r="AH57" i="1"/>
  <c r="AH34" i="1"/>
  <c r="AH69" i="1"/>
  <c r="AW83" i="1"/>
  <c r="AH63" i="1"/>
  <c r="AH49" i="1"/>
  <c r="BB63" i="1"/>
  <c r="AH60" i="1"/>
  <c r="BB86" i="1"/>
  <c r="AH45" i="1"/>
  <c r="AH61" i="1"/>
  <c r="AH89" i="1"/>
  <c r="BB72" i="1"/>
  <c r="AH44" i="1"/>
  <c r="AH43" i="1"/>
  <c r="AH90" i="1"/>
  <c r="BB27" i="1"/>
  <c r="AH35" i="1"/>
  <c r="AH36" i="1"/>
  <c r="AH53" i="1"/>
  <c r="AH41" i="1"/>
  <c r="AH48" i="1"/>
  <c r="BB48" i="1"/>
  <c r="AH83" i="1"/>
  <c r="AH31" i="1"/>
  <c r="AH92" i="1"/>
  <c r="AW32" i="1"/>
  <c r="BB30" i="1"/>
  <c r="AH42" i="1"/>
  <c r="AH79" i="1"/>
  <c r="AW52" i="1"/>
  <c r="AR42" i="1"/>
  <c r="AH71" i="1"/>
  <c r="BB65" i="1"/>
  <c r="AH37" i="1"/>
  <c r="AH39" i="1"/>
  <c r="AH86" i="1"/>
  <c r="AW33" i="1"/>
  <c r="CU52" i="1"/>
  <c r="CU65" i="1"/>
  <c r="BB94" i="1"/>
  <c r="BB54" i="1"/>
  <c r="X28" i="1"/>
  <c r="AH46" i="1"/>
  <c r="AH28" i="1"/>
  <c r="X58" i="1"/>
  <c r="BB90" i="1"/>
  <c r="X86" i="1"/>
  <c r="AH80" i="1"/>
  <c r="AH27" i="1"/>
  <c r="AH85" i="1"/>
  <c r="BB40" i="1"/>
  <c r="AH54" i="1"/>
  <c r="AH40" i="1"/>
  <c r="AH51" i="1"/>
  <c r="AH58" i="1"/>
  <c r="AH50" i="1"/>
  <c r="AH72" i="1"/>
  <c r="AH78" i="1"/>
  <c r="S59" i="1"/>
  <c r="BB92" i="1"/>
  <c r="BB76" i="1"/>
  <c r="AH75" i="1"/>
  <c r="AH47" i="1"/>
  <c r="AR36" i="1"/>
  <c r="AR70" i="1"/>
  <c r="AR27" i="1"/>
  <c r="X76" i="1"/>
  <c r="X72" i="1"/>
  <c r="AW89" i="1"/>
  <c r="AW94" i="1"/>
  <c r="AH82" i="1"/>
  <c r="AH66" i="1"/>
  <c r="AR88" i="1"/>
  <c r="CU89" i="1"/>
  <c r="CU80" i="1"/>
  <c r="CU61" i="1"/>
  <c r="BB32" i="1"/>
  <c r="BB68" i="1"/>
  <c r="AJ106" i="1"/>
  <c r="AR58" i="1"/>
  <c r="X55" i="1"/>
  <c r="AR54" i="1"/>
  <c r="AW66" i="1"/>
  <c r="AH67" i="1"/>
  <c r="AH94" i="1"/>
  <c r="CU49" i="1"/>
  <c r="CU48" i="1"/>
  <c r="BQ28" i="1"/>
  <c r="X37" i="1"/>
  <c r="AH81" i="1"/>
  <c r="AH70" i="1"/>
  <c r="X82" i="1"/>
  <c r="AH76" i="1"/>
  <c r="X94" i="1"/>
  <c r="BB69" i="1"/>
  <c r="X47" i="1"/>
  <c r="X29" i="1"/>
  <c r="S80" i="1"/>
  <c r="BB46" i="1"/>
  <c r="X39" i="1"/>
  <c r="S30" i="1"/>
  <c r="X85" i="1"/>
  <c r="BB39" i="1"/>
  <c r="X44" i="1"/>
  <c r="S78" i="1"/>
  <c r="X88" i="1"/>
  <c r="BB66" i="1"/>
  <c r="X27" i="1"/>
  <c r="X81" i="1"/>
  <c r="X65" i="1"/>
  <c r="X60" i="1"/>
  <c r="E8" i="30"/>
  <c r="CA63" i="1"/>
  <c r="CA53" i="1"/>
  <c r="S82" i="1"/>
  <c r="CA29" i="1"/>
  <c r="CA58" i="1"/>
  <c r="ED43" i="1"/>
  <c r="CA41" i="1"/>
  <c r="ED30" i="1"/>
  <c r="CA78" i="1"/>
  <c r="X33" i="1"/>
  <c r="S28" i="1"/>
  <c r="S69" i="1"/>
  <c r="S47" i="1"/>
  <c r="S81" i="1"/>
  <c r="S58" i="1"/>
  <c r="AW44" i="1"/>
  <c r="AW63" i="1"/>
  <c r="AW45" i="1"/>
  <c r="AW36" i="1"/>
  <c r="AW86" i="1"/>
  <c r="AW78" i="1"/>
  <c r="AW31" i="1"/>
  <c r="AW65" i="1"/>
  <c r="AW49" i="1"/>
  <c r="AW90" i="1"/>
  <c r="AW75" i="1"/>
  <c r="AW40" i="1"/>
  <c r="AW92" i="1"/>
  <c r="AW51" i="1"/>
  <c r="AW85" i="1"/>
  <c r="AW67" i="1"/>
  <c r="AW54" i="1"/>
  <c r="S36" i="1"/>
  <c r="S66" i="1"/>
  <c r="S52" i="1"/>
  <c r="S67" i="1"/>
  <c r="S79" i="1"/>
  <c r="BB34" i="1"/>
  <c r="BB55" i="1"/>
  <c r="S85" i="1"/>
  <c r="S63" i="1"/>
  <c r="S46" i="1"/>
  <c r="S38" i="1"/>
  <c r="S29" i="1"/>
  <c r="AW81" i="1"/>
  <c r="S54" i="1"/>
  <c r="S43" i="1"/>
  <c r="BB57" i="1"/>
  <c r="BB64" i="1"/>
  <c r="S70" i="1"/>
  <c r="S71" i="1"/>
  <c r="S40" i="1"/>
  <c r="S50" i="1"/>
  <c r="AW37" i="1"/>
  <c r="S42" i="1"/>
  <c r="S45" i="1"/>
  <c r="AW72" i="1"/>
  <c r="BB83" i="1"/>
  <c r="S83" i="1"/>
  <c r="S75" i="1"/>
  <c r="S76" i="1"/>
  <c r="AW88" i="1"/>
  <c r="S35" i="1"/>
  <c r="AR29" i="1"/>
  <c r="S39" i="1"/>
  <c r="S86" i="1"/>
  <c r="S68" i="1"/>
  <c r="S41" i="1"/>
  <c r="S44" i="1"/>
  <c r="F106" i="1"/>
  <c r="S37" i="1"/>
  <c r="S53" i="1"/>
  <c r="S51" i="1"/>
  <c r="S33" i="1"/>
  <c r="S55" i="1"/>
  <c r="AW82" i="1"/>
  <c r="X45" i="1"/>
  <c r="S94" i="1"/>
  <c r="S27" i="1"/>
  <c r="S61" i="1"/>
  <c r="S48" i="1"/>
  <c r="AW58" i="1"/>
  <c r="S64" i="1"/>
  <c r="DO73" i="1"/>
  <c r="DO35" i="1"/>
  <c r="DO78" i="1"/>
  <c r="DO62" i="1"/>
  <c r="DO92" i="1"/>
  <c r="DO86" i="1"/>
  <c r="DO42" i="1"/>
  <c r="DO52" i="1"/>
  <c r="DO61" i="1"/>
  <c r="DO43" i="1"/>
  <c r="DO49" i="1"/>
  <c r="DO70" i="1"/>
  <c r="DO85" i="1"/>
  <c r="DO58" i="1"/>
  <c r="DO55" i="1"/>
  <c r="DO27" i="1"/>
  <c r="DO47" i="1"/>
  <c r="DO66" i="1"/>
  <c r="DO28" i="1"/>
  <c r="DO29" i="1"/>
  <c r="DO90" i="1"/>
  <c r="DO89" i="1"/>
  <c r="DO59" i="1"/>
  <c r="DO72" i="1"/>
  <c r="DO83" i="1"/>
  <c r="DO94" i="1"/>
  <c r="DO87" i="1"/>
  <c r="DO40" i="1"/>
  <c r="DO93" i="1"/>
  <c r="DO30" i="1"/>
  <c r="DO39" i="1"/>
  <c r="DO31" i="1"/>
  <c r="DO38" i="1"/>
  <c r="DO64" i="1"/>
  <c r="DO46" i="1"/>
  <c r="DO45" i="1"/>
  <c r="DO32" i="1"/>
  <c r="DO95" i="1"/>
  <c r="DO57" i="1"/>
  <c r="DO65" i="1"/>
  <c r="DO81" i="1"/>
  <c r="DO79" i="1"/>
  <c r="DO37" i="1"/>
  <c r="DO77" i="1"/>
  <c r="DO34" i="1"/>
  <c r="DO67" i="1"/>
  <c r="DO82" i="1"/>
  <c r="DO71" i="1"/>
  <c r="DO80" i="1"/>
  <c r="DO33" i="1"/>
  <c r="DO56" i="1"/>
  <c r="DO88" i="1"/>
  <c r="DO44" i="1"/>
  <c r="DO41" i="1"/>
  <c r="DO63" i="1"/>
  <c r="DO60" i="1"/>
  <c r="DO48" i="1"/>
  <c r="DO75" i="1"/>
  <c r="DO76" i="1"/>
  <c r="DO36" i="1"/>
  <c r="DO74" i="1"/>
  <c r="DO51" i="1"/>
  <c r="DO54" i="1"/>
  <c r="DO53" i="1"/>
  <c r="DO69" i="1"/>
  <c r="E44" i="31"/>
  <c r="E9" i="10"/>
  <c r="M9" i="10" s="1"/>
  <c r="E31" i="5"/>
  <c r="E16" i="13"/>
  <c r="M16" i="13" s="1"/>
  <c r="E19" i="31"/>
  <c r="M19" i="31" s="1"/>
  <c r="E17" i="32"/>
  <c r="M17" i="32" s="1"/>
  <c r="E23" i="12"/>
  <c r="M23" i="12" s="1"/>
  <c r="E35" i="5"/>
  <c r="E23" i="32"/>
  <c r="M23" i="32" s="1"/>
  <c r="E71" i="31"/>
  <c r="E40" i="29"/>
  <c r="E33" i="27"/>
  <c r="M33" i="27" s="1"/>
  <c r="E33" i="32"/>
  <c r="M33" i="32" s="1"/>
  <c r="E26" i="21"/>
  <c r="E21" i="5"/>
  <c r="M21" i="5" s="1"/>
  <c r="E61" i="5"/>
  <c r="E29" i="30"/>
  <c r="M29" i="30" s="1"/>
  <c r="E48" i="34"/>
  <c r="E26" i="34"/>
  <c r="M26" i="34" s="1"/>
  <c r="E19" i="26"/>
  <c r="M19" i="26" s="1"/>
  <c r="E59" i="31"/>
  <c r="E29" i="32"/>
  <c r="M29" i="32" s="1"/>
  <c r="E8" i="5"/>
  <c r="M8" i="5" s="1"/>
  <c r="E43" i="10"/>
  <c r="M43" i="10" s="1"/>
  <c r="E46" i="25"/>
  <c r="E11" i="21"/>
  <c r="M11" i="21" s="1"/>
  <c r="E24" i="15"/>
  <c r="M24" i="15" s="1"/>
  <c r="E71" i="30"/>
  <c r="E30" i="11"/>
  <c r="M30" i="11" s="1"/>
  <c r="E21" i="11"/>
  <c r="M21" i="11" s="1"/>
  <c r="E24" i="34"/>
  <c r="M24" i="34" s="1"/>
  <c r="E18" i="12"/>
  <c r="M18" i="12" s="1"/>
  <c r="E19" i="16"/>
  <c r="M19" i="16" s="1"/>
  <c r="E13" i="27"/>
  <c r="M13" i="27" s="1"/>
  <c r="E26" i="10"/>
  <c r="M26" i="10" s="1"/>
  <c r="E30" i="30"/>
  <c r="M30" i="30" s="1"/>
  <c r="E34" i="5"/>
  <c r="E43" i="7"/>
  <c r="M43" i="7" s="1"/>
  <c r="E18" i="31"/>
  <c r="M18" i="31" s="1"/>
  <c r="E18" i="7"/>
  <c r="M18" i="7" s="1"/>
  <c r="E37" i="34"/>
  <c r="E54" i="27"/>
  <c r="E55" i="22"/>
  <c r="E24" i="17"/>
  <c r="M24" i="17" s="1"/>
  <c r="E24" i="21"/>
  <c r="E27" i="10"/>
  <c r="M27" i="10" s="1"/>
  <c r="E67" i="27"/>
  <c r="E17" i="17"/>
  <c r="M17" i="17" s="1"/>
  <c r="E16" i="19"/>
  <c r="M16" i="19" s="1"/>
  <c r="E58" i="31"/>
  <c r="E65" i="32"/>
  <c r="E61" i="11"/>
  <c r="E40" i="23"/>
  <c r="E25" i="11"/>
  <c r="M25" i="11" s="1"/>
  <c r="E59" i="27"/>
  <c r="E15" i="31"/>
  <c r="M15" i="31" s="1"/>
  <c r="E19" i="24"/>
  <c r="M19" i="24" s="1"/>
  <c r="E33" i="13"/>
  <c r="E20" i="26"/>
  <c r="M20" i="26" s="1"/>
  <c r="E32" i="24"/>
  <c r="M32" i="24" s="1"/>
  <c r="E22" i="31"/>
  <c r="M22" i="31" s="1"/>
  <c r="E58" i="32"/>
  <c r="X49" i="1"/>
  <c r="X79" i="1"/>
  <c r="X36" i="1"/>
  <c r="X71" i="1"/>
  <c r="X54" i="1"/>
  <c r="X41" i="1"/>
  <c r="BB60" i="1"/>
  <c r="BB80" i="1"/>
  <c r="BB31" i="1"/>
  <c r="BB52" i="1"/>
  <c r="BB41" i="1"/>
  <c r="BB70" i="1"/>
  <c r="BB71" i="1"/>
  <c r="BB50" i="1"/>
  <c r="BB85" i="1"/>
  <c r="BB49" i="1"/>
  <c r="BB36" i="1"/>
  <c r="BB38" i="1"/>
  <c r="BB43" i="1"/>
  <c r="BB42" i="1"/>
  <c r="BB29" i="1"/>
  <c r="BB67" i="1"/>
  <c r="BB61" i="1"/>
  <c r="BB35" i="1"/>
  <c r="BB78" i="1"/>
  <c r="BB37" i="1"/>
  <c r="BB47" i="1"/>
  <c r="BB59" i="1"/>
  <c r="BB53" i="1"/>
  <c r="BB88" i="1"/>
  <c r="BB58" i="1"/>
  <c r="CP57" i="1"/>
  <c r="X42" i="1"/>
  <c r="X48" i="1"/>
  <c r="X51" i="1"/>
  <c r="X66" i="1"/>
  <c r="X35" i="1"/>
  <c r="DO50" i="1"/>
  <c r="CZ27" i="1"/>
  <c r="CP86" i="1"/>
  <c r="X52" i="1"/>
  <c r="X53" i="1"/>
  <c r="X31" i="1"/>
  <c r="X92" i="1"/>
  <c r="X34" i="1"/>
  <c r="CZ65" i="1"/>
  <c r="ED45" i="1"/>
  <c r="X50" i="1"/>
  <c r="X64" i="1"/>
  <c r="X61" i="1"/>
  <c r="CZ72" i="1"/>
  <c r="ED27" i="1"/>
  <c r="X38" i="1"/>
  <c r="X30" i="1"/>
  <c r="X70" i="1"/>
  <c r="X59" i="1"/>
  <c r="X90" i="1"/>
  <c r="X83" i="1"/>
  <c r="X75" i="1"/>
  <c r="X67" i="1"/>
  <c r="X78" i="1"/>
  <c r="X46" i="1"/>
  <c r="X89" i="1"/>
  <c r="X63" i="1"/>
  <c r="E31" i="24"/>
  <c r="M31" i="24" s="1"/>
  <c r="E60" i="30"/>
  <c r="X32" i="1"/>
  <c r="X80" i="1"/>
  <c r="BB82" i="1"/>
  <c r="BB51" i="1"/>
  <c r="X57" i="1"/>
  <c r="K106" i="1"/>
  <c r="X43" i="1"/>
  <c r="X40" i="1"/>
  <c r="X69" i="1"/>
  <c r="S92" i="1"/>
  <c r="S31" i="1"/>
  <c r="S60" i="1"/>
  <c r="S65" i="1"/>
  <c r="S32" i="1"/>
  <c r="S34" i="1"/>
  <c r="S57" i="1"/>
  <c r="S88" i="1"/>
  <c r="S89" i="1"/>
  <c r="S90" i="1"/>
  <c r="S72" i="1"/>
  <c r="BQ35" i="1"/>
  <c r="BQ42" i="1"/>
  <c r="BQ63" i="1"/>
  <c r="BQ47" i="1"/>
  <c r="BQ45" i="1"/>
  <c r="BQ41" i="1"/>
  <c r="BQ53" i="1"/>
  <c r="BQ90" i="1"/>
  <c r="BQ60" i="1"/>
  <c r="BQ67" i="1"/>
  <c r="BQ92" i="1"/>
  <c r="BQ48" i="1"/>
  <c r="BQ36" i="1"/>
  <c r="BQ52" i="1"/>
  <c r="BQ82" i="1"/>
  <c r="BQ55" i="1"/>
  <c r="BQ33" i="1"/>
  <c r="BQ51" i="1"/>
  <c r="BQ50" i="1"/>
  <c r="BQ66" i="1"/>
  <c r="BQ34" i="1"/>
  <c r="BQ65" i="1"/>
  <c r="BQ81" i="1"/>
  <c r="BQ58" i="1"/>
  <c r="BQ72" i="1"/>
  <c r="BQ39" i="1"/>
  <c r="BQ76" i="1"/>
  <c r="BQ88" i="1"/>
  <c r="BQ27" i="1"/>
  <c r="BQ44" i="1"/>
  <c r="BQ68" i="1"/>
  <c r="BQ59" i="1"/>
  <c r="BQ37" i="1"/>
  <c r="BQ32" i="1"/>
  <c r="BQ31" i="1"/>
  <c r="BQ85" i="1"/>
  <c r="BQ38" i="1"/>
  <c r="BQ64" i="1"/>
  <c r="BQ79" i="1"/>
  <c r="BQ49" i="1"/>
  <c r="BQ78" i="1"/>
  <c r="BQ43" i="1"/>
  <c r="BQ94" i="1"/>
  <c r="BQ69" i="1"/>
  <c r="BQ71" i="1"/>
  <c r="BQ54" i="1"/>
  <c r="BQ89" i="1"/>
  <c r="BQ61" i="1"/>
  <c r="BQ40" i="1"/>
  <c r="BQ46" i="1"/>
  <c r="BQ29" i="1"/>
  <c r="BQ80" i="1"/>
  <c r="BQ57" i="1"/>
  <c r="BQ75" i="1"/>
  <c r="BQ83" i="1"/>
  <c r="BQ70" i="1"/>
  <c r="CP47" i="1"/>
  <c r="CP68" i="1"/>
  <c r="CP40" i="1"/>
  <c r="CP71" i="1"/>
  <c r="CP28" i="1"/>
  <c r="CP45" i="1"/>
  <c r="CP33" i="1"/>
  <c r="CP73" i="1"/>
  <c r="CP53" i="1"/>
  <c r="CP81" i="1"/>
  <c r="CP80" i="1"/>
  <c r="CP60" i="1"/>
  <c r="CP35" i="1"/>
  <c r="CP70" i="1"/>
  <c r="CP65" i="1"/>
  <c r="CP37" i="1"/>
  <c r="CP32" i="1"/>
  <c r="CP51" i="1"/>
  <c r="CP59" i="1"/>
  <c r="CP42" i="1"/>
  <c r="CP90" i="1"/>
  <c r="CP34" i="1"/>
  <c r="CP69" i="1"/>
  <c r="CP88" i="1"/>
  <c r="CP85" i="1"/>
  <c r="CP89" i="1"/>
  <c r="CP72" i="1"/>
  <c r="CP44" i="1"/>
  <c r="CP27" i="1"/>
  <c r="CP79" i="1"/>
  <c r="CP63" i="1"/>
  <c r="CP49" i="1"/>
  <c r="CP94" i="1"/>
  <c r="CP36" i="1"/>
  <c r="CP82" i="1"/>
  <c r="CP54" i="1"/>
  <c r="CP93" i="1"/>
  <c r="CP87" i="1"/>
  <c r="CP30" i="1"/>
  <c r="CP92" i="1"/>
  <c r="CP38" i="1"/>
  <c r="CP29" i="1"/>
  <c r="CP39" i="1"/>
  <c r="CP55" i="1"/>
  <c r="CP83" i="1"/>
  <c r="CP64" i="1"/>
  <c r="N30" i="1"/>
  <c r="N82" i="1"/>
  <c r="N60" i="1"/>
  <c r="N88" i="1"/>
  <c r="N65" i="1"/>
  <c r="N94" i="1"/>
  <c r="N89" i="1"/>
  <c r="N49" i="1"/>
  <c r="N58" i="1"/>
  <c r="N33" i="1"/>
  <c r="N36" i="1"/>
  <c r="N83" i="1"/>
  <c r="N64" i="1"/>
  <c r="N40" i="1"/>
  <c r="N39" i="1"/>
  <c r="N53" i="1"/>
  <c r="N92" i="1"/>
  <c r="N76" i="1"/>
  <c r="N80" i="1"/>
  <c r="N29" i="1"/>
  <c r="N27" i="1"/>
  <c r="N46" i="1"/>
  <c r="N55" i="1"/>
  <c r="N66" i="1"/>
  <c r="N85" i="1"/>
  <c r="N35" i="1"/>
  <c r="N79" i="1"/>
  <c r="N38" i="1"/>
  <c r="N32" i="1"/>
  <c r="N47" i="1"/>
  <c r="N86" i="1"/>
  <c r="N28" i="1"/>
  <c r="N70" i="1"/>
  <c r="N81" i="1"/>
  <c r="N67" i="1"/>
  <c r="N69" i="1"/>
  <c r="N44" i="1"/>
  <c r="N50" i="1"/>
  <c r="N72" i="1"/>
  <c r="N43" i="1"/>
  <c r="N90" i="1"/>
  <c r="N71" i="1"/>
  <c r="N54" i="1"/>
  <c r="N63" i="1"/>
  <c r="N61" i="1"/>
  <c r="N48" i="1"/>
  <c r="N59" i="1"/>
  <c r="N75" i="1"/>
  <c r="N42" i="1"/>
  <c r="N41" i="1"/>
  <c r="N78" i="1"/>
  <c r="N31" i="1"/>
  <c r="N37" i="1"/>
  <c r="N34" i="1"/>
  <c r="N45" i="1"/>
  <c r="N51" i="1"/>
  <c r="N68" i="1"/>
  <c r="N52" i="1"/>
  <c r="ED74" i="1"/>
  <c r="CP75" i="1"/>
  <c r="CP50" i="1"/>
  <c r="CZ43" i="1"/>
  <c r="ED44" i="1"/>
  <c r="CP48" i="1"/>
  <c r="CP46" i="1"/>
  <c r="CP58" i="1"/>
  <c r="CZ86" i="1"/>
  <c r="CP66" i="1"/>
  <c r="CP61" i="1"/>
  <c r="E34" i="34"/>
  <c r="E43" i="34"/>
  <c r="CP52" i="1"/>
  <c r="CP67" i="1"/>
  <c r="N57" i="1"/>
  <c r="CP76" i="1"/>
  <c r="CP43" i="1"/>
  <c r="CP41" i="1"/>
  <c r="E65" i="34"/>
  <c r="E34" i="18"/>
  <c r="M34" i="18" s="1"/>
  <c r="E15" i="16"/>
  <c r="M15" i="16" s="1"/>
  <c r="E38" i="18"/>
  <c r="E36" i="22"/>
  <c r="E28" i="34"/>
  <c r="M28" i="34" s="1"/>
  <c r="E12" i="34"/>
  <c r="M12" i="34" s="1"/>
  <c r="ED41" i="1"/>
  <c r="BQ86" i="1"/>
  <c r="CP78" i="1"/>
  <c r="BL63" i="1"/>
  <c r="BL64" i="1"/>
  <c r="BL72" i="1"/>
  <c r="BL61" i="1"/>
  <c r="BL60" i="1"/>
  <c r="BL47" i="1"/>
  <c r="BL43" i="1"/>
  <c r="BL89" i="1"/>
  <c r="BL86" i="1"/>
  <c r="BL57" i="1"/>
  <c r="BL30" i="1"/>
  <c r="BL80" i="1"/>
  <c r="BL70" i="1"/>
  <c r="BL41" i="1"/>
  <c r="BL65" i="1"/>
  <c r="BL45" i="1"/>
  <c r="BL94" i="1"/>
  <c r="BL90" i="1"/>
  <c r="BL69" i="1"/>
  <c r="BL78" i="1"/>
  <c r="BL55" i="1"/>
  <c r="BL53" i="1"/>
  <c r="BL76" i="1"/>
  <c r="BL38" i="1"/>
  <c r="BL39" i="1"/>
  <c r="BL82" i="1"/>
  <c r="BL32" i="1"/>
  <c r="BL35" i="1"/>
  <c r="BL88" i="1"/>
  <c r="BL31" i="1"/>
  <c r="BL34" i="1"/>
  <c r="BL44" i="1"/>
  <c r="BL46" i="1"/>
  <c r="BL49" i="1"/>
  <c r="BL68" i="1"/>
  <c r="BL42" i="1"/>
  <c r="BL37" i="1"/>
  <c r="BL28" i="1"/>
  <c r="BL27" i="1"/>
  <c r="BL50" i="1"/>
  <c r="BL67" i="1"/>
  <c r="BL54" i="1"/>
  <c r="BL79" i="1"/>
  <c r="BL75" i="1"/>
  <c r="BL83" i="1"/>
  <c r="BL29" i="1"/>
  <c r="BL66" i="1"/>
  <c r="BL33" i="1"/>
  <c r="BL81" i="1"/>
  <c r="BL85" i="1"/>
  <c r="BL36" i="1"/>
  <c r="BL52" i="1"/>
  <c r="BL58" i="1"/>
  <c r="BL48" i="1"/>
  <c r="BL59" i="1"/>
  <c r="BL40" i="1"/>
  <c r="BL92" i="1"/>
  <c r="BL51" i="1"/>
  <c r="CA43" i="1"/>
  <c r="CA49" i="1"/>
  <c r="CA35" i="1"/>
  <c r="CA94" i="1"/>
  <c r="CA64" i="1"/>
  <c r="CA31" i="1"/>
  <c r="CA76" i="1"/>
  <c r="CA72" i="1"/>
  <c r="CA66" i="1"/>
  <c r="CA85" i="1"/>
  <c r="CA79" i="1"/>
  <c r="CA47" i="1"/>
  <c r="CA90" i="1"/>
  <c r="CA46" i="1"/>
  <c r="CA33" i="1"/>
  <c r="CA37" i="1"/>
  <c r="CA68" i="1"/>
  <c r="CA75" i="1"/>
  <c r="CA59" i="1"/>
  <c r="CA89" i="1"/>
  <c r="CA80" i="1"/>
  <c r="CA40" i="1"/>
  <c r="CA51" i="1"/>
  <c r="CA39" i="1"/>
  <c r="CA48" i="1"/>
  <c r="CA86" i="1"/>
  <c r="CA38" i="1"/>
  <c r="CA81" i="1"/>
  <c r="CA52" i="1"/>
  <c r="CA92" i="1"/>
  <c r="CA30" i="1"/>
  <c r="CA32" i="1"/>
  <c r="CA54" i="1"/>
  <c r="CA61" i="1"/>
  <c r="CA57" i="1"/>
  <c r="CA70" i="1"/>
  <c r="CA27" i="1"/>
  <c r="CA45" i="1"/>
  <c r="CA82" i="1"/>
  <c r="CA28" i="1"/>
  <c r="CA83" i="1"/>
  <c r="CA65" i="1"/>
  <c r="CA36" i="1"/>
  <c r="CA69" i="1"/>
  <c r="CA50" i="1"/>
  <c r="CA67" i="1"/>
  <c r="CA88" i="1"/>
  <c r="CA60" i="1"/>
  <c r="CA34" i="1"/>
  <c r="CA55" i="1"/>
  <c r="CA42" i="1"/>
  <c r="CA71" i="1"/>
  <c r="E51" i="31"/>
  <c r="E27" i="32"/>
  <c r="M27" i="32" s="1"/>
  <c r="E28" i="30"/>
  <c r="M28" i="30" s="1"/>
  <c r="E41" i="34"/>
  <c r="E69" i="31"/>
  <c r="E49" i="12"/>
  <c r="E72" i="34"/>
  <c r="E59" i="10"/>
  <c r="E40" i="5"/>
  <c r="E48" i="11"/>
  <c r="E46" i="30"/>
  <c r="E49" i="10"/>
  <c r="E54" i="34"/>
  <c r="E51" i="32"/>
  <c r="E53" i="7"/>
  <c r="E73" i="32"/>
  <c r="E73" i="34"/>
  <c r="E72" i="32"/>
  <c r="E68" i="31"/>
  <c r="E67" i="29"/>
  <c r="E45" i="5"/>
  <c r="E23" i="5"/>
  <c r="M23" i="5" s="1"/>
  <c r="E32" i="34"/>
  <c r="E27" i="7"/>
  <c r="M27" i="7" s="1"/>
  <c r="E26" i="31"/>
  <c r="M26" i="31" s="1"/>
  <c r="E63" i="30"/>
  <c r="E56" i="31"/>
  <c r="E67" i="34"/>
  <c r="E9" i="29"/>
  <c r="E61" i="31"/>
  <c r="E36" i="26"/>
  <c r="M36" i="26" s="1"/>
  <c r="E18" i="29"/>
  <c r="M18" i="29" s="1"/>
  <c r="E11" i="34"/>
  <c r="M11" i="34" s="1"/>
  <c r="E33" i="34"/>
  <c r="E28" i="18"/>
  <c r="M28" i="18" s="1"/>
  <c r="E20" i="5"/>
  <c r="M20" i="5" s="1"/>
  <c r="E36" i="12"/>
  <c r="E13" i="34"/>
  <c r="M13" i="34" s="1"/>
  <c r="E31" i="26"/>
  <c r="M31" i="26" s="1"/>
  <c r="E20" i="31"/>
  <c r="M20" i="31" s="1"/>
  <c r="E13" i="22"/>
  <c r="M13" i="22" s="1"/>
  <c r="E14" i="12"/>
  <c r="M14" i="12" s="1"/>
  <c r="E56" i="34"/>
  <c r="E17" i="27"/>
  <c r="M17" i="27" s="1"/>
  <c r="E16" i="32"/>
  <c r="M16" i="32" s="1"/>
  <c r="E36" i="11"/>
  <c r="M36" i="11" s="1"/>
  <c r="E33" i="16"/>
  <c r="M33" i="16" s="1"/>
  <c r="E24" i="31"/>
  <c r="M24" i="31" s="1"/>
  <c r="E11" i="11"/>
  <c r="M11" i="11" s="1"/>
  <c r="E53" i="31"/>
  <c r="E34" i="7"/>
  <c r="M34" i="7" s="1"/>
  <c r="E11" i="31"/>
  <c r="M11" i="31" s="1"/>
  <c r="E29" i="27"/>
  <c r="M29" i="27" s="1"/>
  <c r="E60" i="32"/>
  <c r="E39" i="31"/>
  <c r="E31" i="18"/>
  <c r="M31" i="18" s="1"/>
  <c r="E24" i="32"/>
  <c r="M24" i="32" s="1"/>
  <c r="E35" i="12"/>
  <c r="M35" i="12" s="1"/>
  <c r="E36" i="5"/>
  <c r="E42" i="23"/>
  <c r="E57" i="21"/>
  <c r="E30" i="34"/>
  <c r="M30" i="34" s="1"/>
  <c r="E49" i="31"/>
  <c r="E28" i="17"/>
  <c r="M28" i="17" s="1"/>
  <c r="E39" i="30"/>
  <c r="M39" i="30" s="1"/>
  <c r="E16" i="29"/>
  <c r="M16" i="29" s="1"/>
  <c r="E34" i="15"/>
  <c r="E15" i="32"/>
  <c r="M15" i="32" s="1"/>
  <c r="E57" i="27"/>
  <c r="E31" i="19"/>
  <c r="M31" i="19" s="1"/>
  <c r="E37" i="10"/>
  <c r="M37" i="10" s="1"/>
  <c r="E49" i="25"/>
  <c r="E49" i="30"/>
  <c r="E12" i="21"/>
  <c r="M12" i="21" s="1"/>
  <c r="E43" i="29"/>
  <c r="E29" i="31"/>
  <c r="M29" i="31" s="1"/>
  <c r="E25" i="32"/>
  <c r="M25" i="32" s="1"/>
  <c r="E13" i="31"/>
  <c r="M13" i="31" s="1"/>
  <c r="E56" i="17"/>
  <c r="E44" i="7"/>
  <c r="E10" i="5"/>
  <c r="M10" i="5" s="1"/>
  <c r="E24" i="27"/>
  <c r="M24" i="27" s="1"/>
  <c r="E22" i="30"/>
  <c r="M22" i="30" s="1"/>
  <c r="E16" i="12"/>
  <c r="M16" i="12" s="1"/>
  <c r="E12" i="31"/>
  <c r="M12" i="31" s="1"/>
  <c r="E53" i="11"/>
  <c r="E38" i="10"/>
  <c r="E17" i="30"/>
  <c r="M17" i="30" s="1"/>
  <c r="E25" i="27"/>
  <c r="M25" i="27" s="1"/>
  <c r="E13" i="32"/>
  <c r="M13" i="32" s="1"/>
  <c r="E56" i="12"/>
  <c r="E55" i="5"/>
  <c r="E22" i="25"/>
  <c r="M22" i="25" s="1"/>
  <c r="E19" i="34"/>
  <c r="M19" i="34" s="1"/>
  <c r="E60" i="22"/>
  <c r="E56" i="10"/>
  <c r="E21" i="34"/>
  <c r="M21" i="34" s="1"/>
  <c r="E12" i="5"/>
  <c r="M12" i="5" s="1"/>
  <c r="E42" i="29"/>
  <c r="E18" i="5"/>
  <c r="M18" i="5" s="1"/>
  <c r="E54" i="32"/>
  <c r="E32" i="31"/>
  <c r="E48" i="31"/>
  <c r="E46" i="24"/>
  <c r="E54" i="30"/>
  <c r="E14" i="34"/>
  <c r="M14" i="34" s="1"/>
  <c r="E59" i="32"/>
  <c r="E48" i="25"/>
  <c r="E50" i="27"/>
  <c r="E38" i="19"/>
  <c r="E37" i="30"/>
  <c r="M37" i="30" s="1"/>
  <c r="E34" i="21"/>
  <c r="E50" i="30"/>
  <c r="E42" i="5"/>
  <c r="E21" i="23"/>
  <c r="M21" i="23" s="1"/>
  <c r="E18" i="16"/>
  <c r="M18" i="16" s="1"/>
  <c r="E36" i="13"/>
  <c r="M36" i="13" s="1"/>
  <c r="E57" i="34"/>
  <c r="E40" i="32"/>
  <c r="M40" i="32" s="1"/>
  <c r="E50" i="13"/>
  <c r="E64" i="34"/>
  <c r="E33" i="5"/>
  <c r="E35" i="25"/>
  <c r="M35" i="25" s="1"/>
  <c r="E58" i="34"/>
  <c r="E57" i="32"/>
  <c r="E43" i="22"/>
  <c r="E60" i="5"/>
  <c r="E15" i="17"/>
  <c r="M15" i="17" s="1"/>
  <c r="E20" i="7"/>
  <c r="M20" i="7" s="1"/>
  <c r="E42" i="19"/>
  <c r="E39" i="24"/>
  <c r="M39" i="24" s="1"/>
  <c r="E36" i="31"/>
  <c r="E50" i="32"/>
  <c r="E22" i="16"/>
  <c r="M22" i="16" s="1"/>
  <c r="CZ68" i="1"/>
  <c r="CZ70" i="1"/>
  <c r="CZ71" i="1"/>
  <c r="CZ53" i="1"/>
  <c r="CZ32" i="1"/>
  <c r="CZ93" i="1"/>
  <c r="CZ75" i="1"/>
  <c r="CZ63" i="1"/>
  <c r="CZ83" i="1"/>
  <c r="CZ81" i="1"/>
  <c r="CZ64" i="1"/>
  <c r="CZ67" i="1"/>
  <c r="CZ47" i="1"/>
  <c r="CZ45" i="1"/>
  <c r="CZ78" i="1"/>
  <c r="CZ60" i="1"/>
  <c r="CZ87" i="1"/>
  <c r="CZ37" i="1"/>
  <c r="CZ44" i="1"/>
  <c r="CZ55" i="1"/>
  <c r="CZ94" i="1"/>
  <c r="CZ61" i="1"/>
  <c r="CZ40" i="1"/>
  <c r="CZ29" i="1"/>
  <c r="CZ73" i="1"/>
  <c r="CZ58" i="1"/>
  <c r="CZ33" i="1"/>
  <c r="CZ28" i="1"/>
  <c r="CZ90" i="1"/>
  <c r="CZ66" i="1"/>
  <c r="CZ49" i="1"/>
  <c r="CZ34" i="1"/>
  <c r="CZ88" i="1"/>
  <c r="CZ80" i="1"/>
  <c r="CZ51" i="1"/>
  <c r="CZ54" i="1"/>
  <c r="CZ48" i="1"/>
  <c r="CZ38" i="1"/>
  <c r="CZ82" i="1"/>
  <c r="CZ92" i="1"/>
  <c r="CZ57" i="1"/>
  <c r="CZ31" i="1"/>
  <c r="CZ85" i="1"/>
  <c r="CZ69" i="1"/>
  <c r="CZ50" i="1"/>
  <c r="CF65" i="1"/>
  <c r="CF86" i="1"/>
  <c r="CF39" i="1"/>
  <c r="CF28" i="1"/>
  <c r="CF64" i="1"/>
  <c r="CF46" i="1"/>
  <c r="CF44" i="1"/>
  <c r="CF59" i="1"/>
  <c r="CF55" i="1"/>
  <c r="CF43" i="1"/>
  <c r="CF35" i="1"/>
  <c r="CF90" i="1"/>
  <c r="CF80" i="1"/>
  <c r="CF42" i="1"/>
  <c r="CF33" i="1"/>
  <c r="CF48" i="1"/>
  <c r="CF83" i="1"/>
  <c r="CF60" i="1"/>
  <c r="CF31" i="1"/>
  <c r="CF51" i="1"/>
  <c r="CF70" i="1"/>
  <c r="CF75" i="1"/>
  <c r="CF72" i="1"/>
  <c r="CF87" i="1"/>
  <c r="CF32" i="1"/>
  <c r="CF49" i="1"/>
  <c r="CF37" i="1"/>
  <c r="CF71" i="1"/>
  <c r="CF79" i="1"/>
  <c r="CF89" i="1"/>
  <c r="CF85" i="1"/>
  <c r="CF40" i="1"/>
  <c r="CF63" i="1"/>
  <c r="CF27" i="1"/>
  <c r="CF36" i="1"/>
  <c r="CF81" i="1"/>
  <c r="CF66" i="1"/>
  <c r="CF88" i="1"/>
  <c r="CF67" i="1"/>
  <c r="CF94" i="1"/>
  <c r="CF93" i="1"/>
  <c r="CF58" i="1"/>
  <c r="CF38" i="1"/>
  <c r="CF34" i="1"/>
  <c r="CF30" i="1"/>
  <c r="CF50" i="1"/>
  <c r="CF41" i="1"/>
  <c r="CF29" i="1"/>
  <c r="CF61" i="1"/>
  <c r="CF54" i="1"/>
  <c r="CF57" i="1"/>
  <c r="CF45" i="1"/>
  <c r="CF78" i="1"/>
  <c r="CF53" i="1"/>
  <c r="CF92" i="1"/>
  <c r="CF73" i="1"/>
  <c r="CF76" i="1"/>
  <c r="CF68" i="1"/>
  <c r="CF69" i="1"/>
  <c r="CF52" i="1"/>
  <c r="CF47" i="1"/>
  <c r="CZ79" i="1"/>
  <c r="CZ59" i="1"/>
  <c r="BS106" i="1"/>
  <c r="K127" i="1"/>
  <c r="BV79" i="1"/>
  <c r="BV70" i="1"/>
  <c r="BV42" i="1"/>
  <c r="BV76" i="1"/>
  <c r="BV86" i="1"/>
  <c r="BV83" i="1"/>
  <c r="BV57" i="1"/>
  <c r="BV56" i="1"/>
  <c r="BV35" i="1"/>
  <c r="BV37" i="1"/>
  <c r="BV45" i="1"/>
  <c r="BV68" i="1"/>
  <c r="BV28" i="1"/>
  <c r="BV75" i="1"/>
  <c r="BV43" i="1"/>
  <c r="BV50" i="1"/>
  <c r="BV55" i="1"/>
  <c r="BV80" i="1"/>
  <c r="BV52" i="1"/>
  <c r="BV51" i="1"/>
  <c r="BV48" i="1"/>
  <c r="BV27" i="1"/>
  <c r="BV64" i="1"/>
  <c r="BV92" i="1"/>
  <c r="BV30" i="1"/>
  <c r="BV67" i="1"/>
  <c r="BV72" i="1"/>
  <c r="BV66" i="1"/>
  <c r="BV49" i="1"/>
  <c r="BV65" i="1"/>
  <c r="BV58" i="1"/>
  <c r="BV63" i="1"/>
  <c r="BV71" i="1"/>
  <c r="BV29" i="1"/>
  <c r="BV53" i="1"/>
  <c r="BV54" i="1"/>
  <c r="BV39" i="1"/>
  <c r="BV34" i="1"/>
  <c r="BV32" i="1"/>
  <c r="BV90" i="1"/>
  <c r="BV94" i="1"/>
  <c r="BV69" i="1"/>
  <c r="BV47" i="1"/>
  <c r="BV61" i="1"/>
  <c r="BV88" i="1"/>
  <c r="BV82" i="1"/>
  <c r="BV85" i="1"/>
  <c r="BV41" i="1"/>
  <c r="BV38" i="1"/>
  <c r="BV31" i="1"/>
  <c r="BV36" i="1"/>
  <c r="BV46" i="1"/>
  <c r="BV59" i="1"/>
  <c r="BV40" i="1"/>
  <c r="BV78" i="1"/>
  <c r="BV60" i="1"/>
  <c r="BV81" i="1"/>
  <c r="BV44" i="1"/>
  <c r="BV89" i="1"/>
  <c r="BV33" i="1"/>
  <c r="E58" i="25"/>
  <c r="CZ39" i="1"/>
  <c r="CZ42" i="1"/>
  <c r="ED79" i="1"/>
  <c r="CK68" i="1"/>
  <c r="CK41" i="1"/>
  <c r="CK67" i="1"/>
  <c r="CK44" i="1"/>
  <c r="CK57" i="1"/>
  <c r="CK27" i="1"/>
  <c r="CK32" i="1"/>
  <c r="CK71" i="1"/>
  <c r="CK78" i="1"/>
  <c r="CK79" i="1"/>
  <c r="CK73" i="1"/>
  <c r="CK85" i="1"/>
  <c r="CK39" i="1"/>
  <c r="CK60" i="1"/>
  <c r="CK35" i="1"/>
  <c r="CK83" i="1"/>
  <c r="CK92" i="1"/>
  <c r="CK36" i="1"/>
  <c r="CK37" i="1"/>
  <c r="CK89" i="1"/>
  <c r="CK31" i="1"/>
  <c r="CK52" i="1"/>
  <c r="CK28" i="1"/>
  <c r="CK80" i="1"/>
  <c r="CK63" i="1"/>
  <c r="CK65" i="1"/>
  <c r="CK50" i="1"/>
  <c r="CK82" i="1"/>
  <c r="CK59" i="1"/>
  <c r="CK90" i="1"/>
  <c r="CK33" i="1"/>
  <c r="CK93" i="1"/>
  <c r="CK64" i="1"/>
  <c r="CK51" i="1"/>
  <c r="CK86" i="1"/>
  <c r="CK54" i="1"/>
  <c r="CK29" i="1"/>
  <c r="CK55" i="1"/>
  <c r="CK94" i="1"/>
  <c r="CK40" i="1"/>
  <c r="CK87" i="1"/>
  <c r="CK70" i="1"/>
  <c r="CK45" i="1"/>
  <c r="CK42" i="1"/>
  <c r="CK49" i="1"/>
  <c r="CK66" i="1"/>
  <c r="CK75" i="1"/>
  <c r="CK48" i="1"/>
  <c r="CK53" i="1"/>
  <c r="CK81" i="1"/>
  <c r="CK76" i="1"/>
  <c r="CK72" i="1"/>
  <c r="CK88" i="1"/>
  <c r="CK38" i="1"/>
  <c r="CK30" i="1"/>
  <c r="CK58" i="1"/>
  <c r="CK47" i="1"/>
  <c r="CK46" i="1"/>
  <c r="CK69" i="1"/>
  <c r="CK34" i="1"/>
  <c r="CK43" i="1"/>
  <c r="CK61" i="1"/>
  <c r="E63" i="32"/>
  <c r="E21" i="19"/>
  <c r="M21" i="19" s="1"/>
  <c r="E53" i="22"/>
  <c r="E48" i="12"/>
  <c r="CZ35" i="1"/>
  <c r="CZ74" i="1"/>
  <c r="ED71" i="1"/>
  <c r="CZ46" i="1"/>
  <c r="CF82" i="1"/>
  <c r="ED75" i="1"/>
  <c r="ED65" i="1"/>
  <c r="E34" i="30"/>
  <c r="M34" i="30" s="1"/>
  <c r="E57" i="24"/>
  <c r="CZ36" i="1"/>
  <c r="ED28" i="1"/>
  <c r="DJ95" i="1"/>
  <c r="DJ62" i="1"/>
  <c r="DJ44" i="1"/>
  <c r="DJ56" i="1"/>
  <c r="DJ43" i="1"/>
  <c r="DJ40" i="1"/>
  <c r="DJ63" i="1"/>
  <c r="DJ27" i="1"/>
  <c r="DJ69" i="1"/>
  <c r="DJ61" i="1"/>
  <c r="DJ57" i="1"/>
  <c r="DJ38" i="1"/>
  <c r="DJ59" i="1"/>
  <c r="DJ53" i="1"/>
  <c r="DJ92" i="1"/>
  <c r="DJ35" i="1"/>
  <c r="DJ73" i="1"/>
  <c r="DJ45" i="1"/>
  <c r="DJ37" i="1"/>
  <c r="DJ54" i="1"/>
  <c r="DJ55" i="1"/>
  <c r="DJ94" i="1"/>
  <c r="DJ81" i="1"/>
  <c r="DJ46" i="1"/>
  <c r="DJ77" i="1"/>
  <c r="DJ93" i="1"/>
  <c r="DJ29" i="1"/>
  <c r="DJ58" i="1"/>
  <c r="DJ30" i="1"/>
  <c r="DJ86" i="1"/>
  <c r="DJ39" i="1"/>
  <c r="DJ51" i="1"/>
  <c r="DJ28" i="1"/>
  <c r="DJ34" i="1"/>
  <c r="DJ83" i="1"/>
  <c r="DJ71" i="1"/>
  <c r="DJ65" i="1"/>
  <c r="DJ52" i="1"/>
  <c r="DJ47" i="1"/>
  <c r="DJ89" i="1"/>
  <c r="DJ36" i="1"/>
  <c r="DJ41" i="1"/>
  <c r="DJ49" i="1"/>
  <c r="DJ90" i="1"/>
  <c r="DJ85" i="1"/>
  <c r="DJ88" i="1"/>
  <c r="DJ76" i="1"/>
  <c r="DJ74" i="1"/>
  <c r="DJ64" i="1"/>
  <c r="DJ50" i="1"/>
  <c r="DJ67" i="1"/>
  <c r="DJ33" i="1"/>
  <c r="DJ66" i="1"/>
  <c r="DJ42" i="1"/>
  <c r="DJ82" i="1"/>
  <c r="DJ48" i="1"/>
  <c r="DJ60" i="1"/>
  <c r="DJ80" i="1"/>
  <c r="DJ70" i="1"/>
  <c r="DJ75" i="1"/>
  <c r="DJ87" i="1"/>
  <c r="DJ78" i="1"/>
  <c r="DJ72" i="1"/>
  <c r="DJ79" i="1"/>
  <c r="DJ68" i="1"/>
  <c r="DJ32" i="1"/>
  <c r="DJ31" i="1"/>
  <c r="ED62" i="1"/>
  <c r="ED36" i="1"/>
  <c r="ED78" i="1"/>
  <c r="ED69" i="1"/>
  <c r="ED50" i="1"/>
  <c r="ED95" i="1"/>
  <c r="ED42" i="1"/>
  <c r="ED70" i="1"/>
  <c r="ED32" i="1"/>
  <c r="ED34" i="1"/>
  <c r="ED58" i="1"/>
  <c r="ED86" i="1"/>
  <c r="ED63" i="1"/>
  <c r="ED29" i="1"/>
  <c r="ED72" i="1"/>
  <c r="ED35" i="1"/>
  <c r="ED66" i="1"/>
  <c r="ED88" i="1"/>
  <c r="ED68" i="1"/>
  <c r="ED38" i="1"/>
  <c r="ED47" i="1"/>
  <c r="ED64" i="1"/>
  <c r="ED39" i="1"/>
  <c r="ED37" i="1"/>
  <c r="ED61" i="1"/>
  <c r="ED59" i="1"/>
  <c r="ED60" i="1"/>
  <c r="ED40" i="1"/>
  <c r="ED55" i="1"/>
  <c r="ED82" i="1"/>
  <c r="ED81" i="1"/>
  <c r="ED94" i="1"/>
  <c r="ED52" i="1"/>
  <c r="ED90" i="1"/>
  <c r="ED83" i="1"/>
  <c r="ED67" i="1"/>
  <c r="ED57" i="1"/>
  <c r="ED53" i="1"/>
  <c r="ED77" i="1"/>
  <c r="ED33" i="1"/>
  <c r="ED48" i="1"/>
  <c r="ED56" i="1"/>
  <c r="ED89" i="1"/>
  <c r="ED49" i="1"/>
  <c r="ED54" i="1"/>
  <c r="ED51" i="1"/>
  <c r="ED87" i="1"/>
  <c r="ED92" i="1"/>
  <c r="ED85" i="1"/>
  <c r="ED31" i="1"/>
  <c r="CZ76" i="1"/>
  <c r="CZ52" i="1"/>
  <c r="ED80" i="1"/>
  <c r="ED93" i="1"/>
  <c r="E21" i="13"/>
  <c r="M21" i="13" s="1"/>
  <c r="E24" i="26"/>
  <c r="M24" i="26" s="1"/>
  <c r="E50" i="5"/>
  <c r="CZ89" i="1"/>
  <c r="CZ30" i="1"/>
  <c r="ED76" i="1"/>
  <c r="ED46" i="1"/>
  <c r="E13" i="30"/>
  <c r="M13" i="30" s="1"/>
  <c r="E59" i="34"/>
  <c r="E43" i="5"/>
  <c r="E19" i="5"/>
  <c r="M19" i="5" s="1"/>
  <c r="E16" i="31"/>
  <c r="M16" i="31" s="1"/>
  <c r="E20" i="30"/>
  <c r="M20" i="30" s="1"/>
  <c r="E53" i="34"/>
  <c r="E22" i="5"/>
  <c r="M22" i="5" s="1"/>
  <c r="E22" i="7"/>
  <c r="M22" i="7" s="1"/>
  <c r="E40" i="31"/>
  <c r="E28" i="27"/>
  <c r="M28" i="27" s="1"/>
  <c r="E26" i="11"/>
  <c r="M26" i="11" s="1"/>
  <c r="E21" i="15"/>
  <c r="M21" i="15" s="1"/>
  <c r="E62" i="29"/>
  <c r="E63" i="24"/>
  <c r="E58" i="12"/>
  <c r="E60" i="18"/>
  <c r="E26" i="32"/>
  <c r="M26" i="32" s="1"/>
  <c r="E20" i="13"/>
  <c r="M20" i="13" s="1"/>
  <c r="E55" i="29"/>
  <c r="E14" i="15"/>
  <c r="M14" i="15" s="1"/>
  <c r="E15" i="18"/>
  <c r="M15" i="18" s="1"/>
  <c r="E56" i="26"/>
  <c r="E18" i="11"/>
  <c r="M18" i="11" s="1"/>
  <c r="E57" i="29"/>
  <c r="E9" i="30"/>
  <c r="E57" i="16"/>
  <c r="E68" i="32"/>
  <c r="E32" i="21"/>
  <c r="E25" i="30"/>
  <c r="M25" i="30" s="1"/>
  <c r="E17" i="16"/>
  <c r="M17" i="16" s="1"/>
  <c r="E17" i="24"/>
  <c r="M17" i="24" s="1"/>
  <c r="E68" i="34"/>
  <c r="E46" i="19"/>
  <c r="E30" i="24"/>
  <c r="M30" i="24" s="1"/>
  <c r="E50" i="29"/>
  <c r="E47" i="18"/>
  <c r="E47" i="31"/>
  <c r="E58" i="19"/>
  <c r="E63" i="34"/>
  <c r="E51" i="11"/>
  <c r="E49" i="5"/>
  <c r="E52" i="19"/>
  <c r="E9" i="31"/>
  <c r="E57" i="5"/>
  <c r="E58" i="17"/>
  <c r="E61" i="19"/>
  <c r="E33" i="26"/>
  <c r="M33" i="26" s="1"/>
  <c r="E55" i="11"/>
  <c r="E47" i="22"/>
  <c r="E38" i="32"/>
  <c r="M38" i="32" s="1"/>
  <c r="E47" i="21"/>
  <c r="E57" i="31"/>
  <c r="E50" i="23"/>
  <c r="E60" i="23"/>
  <c r="E65" i="31"/>
  <c r="E50" i="17"/>
  <c r="M50" i="17" s="1"/>
  <c r="E58" i="22"/>
  <c r="E44" i="16"/>
  <c r="E23" i="15"/>
  <c r="M23" i="15" s="1"/>
  <c r="E50" i="15"/>
  <c r="E27" i="26"/>
  <c r="M27" i="26" s="1"/>
  <c r="E18" i="32"/>
  <c r="M18" i="32" s="1"/>
  <c r="E31" i="7"/>
  <c r="M31" i="7" s="1"/>
  <c r="E43" i="11"/>
  <c r="E16" i="30"/>
  <c r="M16" i="30" s="1"/>
  <c r="E16" i="24"/>
  <c r="M16" i="24" s="1"/>
  <c r="E23" i="29"/>
  <c r="M23" i="29" s="1"/>
  <c r="E45" i="15"/>
  <c r="E18" i="18"/>
  <c r="M18" i="18" s="1"/>
  <c r="E41" i="12"/>
  <c r="E16" i="22"/>
  <c r="M16" i="22" s="1"/>
  <c r="E34" i="22"/>
  <c r="E21" i="30"/>
  <c r="M21" i="30" s="1"/>
  <c r="E50" i="31"/>
  <c r="E31" i="25"/>
  <c r="M31" i="25" s="1"/>
  <c r="E50" i="26"/>
  <c r="E17" i="10"/>
  <c r="M17" i="10" s="1"/>
  <c r="E14" i="19"/>
  <c r="M14" i="19" s="1"/>
  <c r="E37" i="13"/>
  <c r="E52" i="18"/>
  <c r="E49" i="16"/>
  <c r="E55" i="23"/>
  <c r="E16" i="34"/>
  <c r="M16" i="34" s="1"/>
  <c r="E16" i="5"/>
  <c r="M16" i="5" s="1"/>
  <c r="E41" i="17"/>
  <c r="E42" i="15"/>
  <c r="E37" i="23"/>
  <c r="E39" i="21"/>
  <c r="E22" i="27"/>
  <c r="M22" i="27" s="1"/>
  <c r="E46" i="17"/>
  <c r="E53" i="23"/>
  <c r="E45" i="11"/>
  <c r="E45" i="16"/>
  <c r="E54" i="25"/>
  <c r="E55" i="7"/>
  <c r="M55" i="7" s="1"/>
  <c r="E26" i="23"/>
  <c r="M26" i="23" s="1"/>
  <c r="E30" i="22"/>
  <c r="M30" i="22" s="1"/>
  <c r="E26" i="15"/>
  <c r="M26" i="15" s="1"/>
  <c r="E53" i="12"/>
  <c r="M53" i="12" s="1"/>
  <c r="E54" i="21"/>
  <c r="E25" i="17"/>
  <c r="M25" i="17" s="1"/>
  <c r="E25" i="26"/>
  <c r="M25" i="26" s="1"/>
  <c r="E26" i="13"/>
  <c r="M26" i="13" s="1"/>
  <c r="E25" i="16"/>
  <c r="M25" i="16" s="1"/>
  <c r="E20" i="24"/>
  <c r="M20" i="24" s="1"/>
  <c r="E23" i="25"/>
  <c r="M23" i="25" s="1"/>
  <c r="E23" i="19"/>
  <c r="M23" i="19" s="1"/>
  <c r="E28" i="29"/>
  <c r="E25" i="18"/>
  <c r="M25" i="18" s="1"/>
  <c r="E48" i="18"/>
  <c r="E49" i="7"/>
  <c r="E52" i="26"/>
  <c r="E47" i="13"/>
  <c r="E46" i="15"/>
  <c r="E40" i="21"/>
  <c r="E53" i="29"/>
  <c r="E47" i="10"/>
  <c r="E53" i="24"/>
  <c r="E55" i="30"/>
  <c r="E51" i="23"/>
  <c r="E46" i="12"/>
  <c r="E48" i="22"/>
  <c r="E45" i="17"/>
  <c r="E64" i="25"/>
  <c r="E54" i="13"/>
  <c r="E55" i="15"/>
  <c r="E54" i="16"/>
  <c r="E53" i="5"/>
  <c r="E61" i="24"/>
  <c r="E54" i="10"/>
  <c r="E29" i="23"/>
  <c r="M29" i="23" s="1"/>
  <c r="E61" i="26"/>
  <c r="E54" i="17"/>
  <c r="E32" i="29"/>
  <c r="E46" i="10"/>
  <c r="E54" i="12"/>
  <c r="E62" i="31"/>
  <c r="E41" i="21"/>
  <c r="E55" i="25"/>
  <c r="E62" i="25"/>
  <c r="E62" i="27"/>
  <c r="E20" i="17"/>
  <c r="M20" i="17" s="1"/>
  <c r="E23" i="31"/>
  <c r="M23" i="31" s="1"/>
  <c r="E14" i="29"/>
  <c r="M14" i="29" s="1"/>
  <c r="E21" i="18"/>
  <c r="M21" i="18" s="1"/>
  <c r="E49" i="22"/>
  <c r="E48" i="19"/>
  <c r="E23" i="16"/>
  <c r="M23" i="16" s="1"/>
  <c r="E29" i="26"/>
  <c r="M29" i="26" s="1"/>
  <c r="E24" i="23"/>
  <c r="M24" i="23" s="1"/>
  <c r="E17" i="5"/>
  <c r="M17" i="5" s="1"/>
  <c r="E28" i="10"/>
  <c r="M28" i="10" s="1"/>
  <c r="E28" i="32"/>
  <c r="M28" i="32" s="1"/>
  <c r="E21" i="7"/>
  <c r="M21" i="7" s="1"/>
  <c r="E21" i="12"/>
  <c r="M21" i="12" s="1"/>
  <c r="E27" i="24"/>
  <c r="M27" i="24" s="1"/>
  <c r="E31" i="29"/>
  <c r="E46" i="34"/>
  <c r="E64" i="30"/>
  <c r="E56" i="18"/>
  <c r="E42" i="34"/>
  <c r="E23" i="11"/>
  <c r="M23" i="11" s="1"/>
  <c r="E57" i="10"/>
  <c r="E56" i="7"/>
  <c r="E11" i="5"/>
  <c r="M11" i="5" s="1"/>
  <c r="E31" i="30"/>
  <c r="M31" i="30" s="1"/>
  <c r="E17" i="13"/>
  <c r="M17" i="13" s="1"/>
  <c r="E53" i="25"/>
  <c r="E20" i="23"/>
  <c r="M20" i="23" s="1"/>
  <c r="E22" i="12"/>
  <c r="M22" i="12" s="1"/>
  <c r="E54" i="26"/>
  <c r="E55" i="27"/>
  <c r="E11" i="22"/>
  <c r="M11" i="22" s="1"/>
  <c r="E23" i="13"/>
  <c r="M23" i="13" s="1"/>
  <c r="E34" i="27"/>
  <c r="M34" i="27" s="1"/>
  <c r="E33" i="30"/>
  <c r="M33" i="30" s="1"/>
  <c r="E45" i="21"/>
  <c r="E8" i="31"/>
  <c r="M8" i="31" s="1"/>
  <c r="E55" i="24"/>
  <c r="E9" i="23"/>
  <c r="M9" i="23" s="1"/>
  <c r="E57" i="23"/>
  <c r="E52" i="15"/>
  <c r="E58" i="26"/>
  <c r="E53" i="19"/>
  <c r="E37" i="7"/>
  <c r="M37" i="7" s="1"/>
  <c r="E20" i="25"/>
  <c r="M20" i="25" s="1"/>
  <c r="E49" i="21"/>
  <c r="E53" i="18"/>
  <c r="E61" i="30"/>
  <c r="E50" i="16"/>
  <c r="E28" i="11"/>
  <c r="M28" i="11" s="1"/>
  <c r="E59" i="29"/>
  <c r="E51" i="13"/>
  <c r="E38" i="29"/>
  <c r="E45" i="30"/>
  <c r="E36" i="18"/>
  <c r="E42" i="26"/>
  <c r="E47" i="27"/>
  <c r="E18" i="17"/>
  <c r="M18" i="17" s="1"/>
  <c r="E24" i="25"/>
  <c r="M24" i="25" s="1"/>
  <c r="E25" i="21"/>
  <c r="E35" i="19"/>
  <c r="E31" i="13"/>
  <c r="E32" i="23"/>
  <c r="M32" i="23" s="1"/>
  <c r="E20" i="11"/>
  <c r="M20" i="11" s="1"/>
  <c r="E34" i="10"/>
  <c r="E33" i="24"/>
  <c r="M33" i="24" s="1"/>
  <c r="E20" i="12"/>
  <c r="M20" i="12" s="1"/>
  <c r="E33" i="7"/>
  <c r="M33" i="7" s="1"/>
  <c r="E19" i="15"/>
  <c r="M19" i="15" s="1"/>
  <c r="E11" i="18"/>
  <c r="M11" i="18" s="1"/>
  <c r="E10" i="10"/>
  <c r="M10" i="10" s="1"/>
  <c r="E15" i="24"/>
  <c r="M15" i="24" s="1"/>
  <c r="E50" i="12"/>
  <c r="M50" i="12" s="1"/>
  <c r="E15" i="25"/>
  <c r="M15" i="25" s="1"/>
  <c r="E51" i="16"/>
  <c r="M51" i="16" s="1"/>
  <c r="E51" i="21"/>
  <c r="M51" i="21" s="1"/>
  <c r="E26" i="29"/>
  <c r="M26" i="29" s="1"/>
  <c r="E11" i="13"/>
  <c r="M11" i="13" s="1"/>
  <c r="E10" i="23"/>
  <c r="M10" i="23" s="1"/>
  <c r="E55" i="19"/>
  <c r="E10" i="11"/>
  <c r="M10" i="11" s="1"/>
  <c r="E9" i="17"/>
  <c r="M9" i="17" s="1"/>
  <c r="E9" i="7"/>
  <c r="M9" i="7" s="1"/>
  <c r="E10" i="22"/>
  <c r="M10" i="22" s="1"/>
  <c r="E11" i="27"/>
  <c r="M11" i="27" s="1"/>
  <c r="E38" i="26"/>
  <c r="M38" i="26" s="1"/>
  <c r="E13" i="15"/>
  <c r="M13" i="15" s="1"/>
  <c r="E39" i="25"/>
  <c r="M39" i="25" s="1"/>
  <c r="E51" i="26"/>
  <c r="E36" i="21"/>
  <c r="E44" i="13"/>
  <c r="E30" i="29"/>
  <c r="E43" i="17"/>
  <c r="E48" i="23"/>
  <c r="E45" i="18"/>
  <c r="E44" i="11"/>
  <c r="M44" i="11" s="1"/>
  <c r="E44" i="10"/>
  <c r="E39" i="27"/>
  <c r="E42" i="16"/>
  <c r="E48" i="7"/>
  <c r="E44" i="19"/>
  <c r="E51" i="24"/>
  <c r="E29" i="22"/>
  <c r="M29" i="22" s="1"/>
  <c r="E44" i="12"/>
  <c r="E22" i="24"/>
  <c r="M22" i="24" s="1"/>
  <c r="E11" i="15"/>
  <c r="M11" i="15" s="1"/>
  <c r="E17" i="7"/>
  <c r="M17" i="7" s="1"/>
  <c r="E14" i="13"/>
  <c r="M14" i="13" s="1"/>
  <c r="E23" i="23"/>
  <c r="M23" i="23" s="1"/>
  <c r="E34" i="25"/>
  <c r="M34" i="25" s="1"/>
  <c r="E20" i="27"/>
  <c r="M20" i="27" s="1"/>
  <c r="E42" i="12"/>
  <c r="M42" i="12" s="1"/>
  <c r="E12" i="19"/>
  <c r="M12" i="19" s="1"/>
  <c r="E19" i="22"/>
  <c r="M19" i="22" s="1"/>
  <c r="E14" i="11"/>
  <c r="M14" i="11" s="1"/>
  <c r="E35" i="21"/>
  <c r="E44" i="18"/>
  <c r="M44" i="18" s="1"/>
  <c r="E17" i="26"/>
  <c r="M17" i="26" s="1"/>
  <c r="E22" i="29"/>
  <c r="M22" i="29" s="1"/>
  <c r="E21" i="10"/>
  <c r="M21" i="10" s="1"/>
  <c r="E12" i="16"/>
  <c r="M12" i="16" s="1"/>
  <c r="E13" i="17"/>
  <c r="M13" i="17" s="1"/>
  <c r="E38" i="25"/>
  <c r="M38" i="25" s="1"/>
  <c r="E41" i="16"/>
  <c r="E42" i="17"/>
  <c r="E43" i="19"/>
  <c r="E43" i="13"/>
  <c r="M43" i="13" s="1"/>
  <c r="E29" i="11"/>
  <c r="M29" i="11" s="1"/>
  <c r="E19" i="23"/>
  <c r="M19" i="23" s="1"/>
  <c r="E43" i="12"/>
  <c r="M43" i="12" s="1"/>
  <c r="E29" i="7"/>
  <c r="M29" i="7" s="1"/>
  <c r="E43" i="15"/>
  <c r="M43" i="15" s="1"/>
  <c r="E15" i="22"/>
  <c r="M15" i="22" s="1"/>
  <c r="E51" i="29"/>
  <c r="E17" i="19"/>
  <c r="M17" i="19" s="1"/>
  <c r="E17" i="21"/>
  <c r="M17" i="21" s="1"/>
  <c r="E14" i="23"/>
  <c r="M14" i="23" s="1"/>
  <c r="E15" i="13"/>
  <c r="M15" i="13" s="1"/>
  <c r="E14" i="30"/>
  <c r="M14" i="30" s="1"/>
  <c r="E10" i="25"/>
  <c r="M10" i="25" s="1"/>
  <c r="E17" i="11"/>
  <c r="M17" i="11" s="1"/>
  <c r="E16" i="16"/>
  <c r="M16" i="16" s="1"/>
  <c r="E12" i="17"/>
  <c r="M12" i="17" s="1"/>
  <c r="E14" i="10"/>
  <c r="M14" i="10" s="1"/>
  <c r="E14" i="18"/>
  <c r="M14" i="18" s="1"/>
  <c r="E18" i="24"/>
  <c r="M18" i="24" s="1"/>
  <c r="E14" i="26"/>
  <c r="M14" i="26" s="1"/>
  <c r="E46" i="26"/>
  <c r="E37" i="5"/>
  <c r="E40" i="18"/>
  <c r="E43" i="23"/>
  <c r="E35" i="17"/>
  <c r="E20" i="21"/>
  <c r="M20" i="21" s="1"/>
  <c r="E39" i="22"/>
  <c r="E53" i="17"/>
  <c r="E61" i="29"/>
  <c r="E54" i="15"/>
  <c r="E14" i="7"/>
  <c r="M14" i="7" s="1"/>
  <c r="E53" i="16"/>
  <c r="E57" i="19"/>
  <c r="E52" i="12"/>
  <c r="E53" i="21"/>
  <c r="E57" i="22"/>
  <c r="E53" i="13"/>
  <c r="E55" i="18"/>
  <c r="E60" i="26"/>
  <c r="E61" i="25"/>
  <c r="E59" i="23"/>
  <c r="E61" i="27"/>
  <c r="E60" i="24"/>
  <c r="E30" i="26"/>
  <c r="M30" i="26" s="1"/>
  <c r="E58" i="7"/>
  <c r="E58" i="18"/>
  <c r="E60" i="10"/>
  <c r="E64" i="23"/>
  <c r="E41" i="27"/>
  <c r="E63" i="19"/>
  <c r="E58" i="15"/>
  <c r="E67" i="25"/>
  <c r="E64" i="22"/>
  <c r="E59" i="16"/>
  <c r="E25" i="29"/>
  <c r="M25" i="29" s="1"/>
  <c r="E58" i="13"/>
  <c r="E59" i="12"/>
  <c r="E62" i="18"/>
  <c r="E58" i="11"/>
  <c r="E67" i="26"/>
  <c r="E65" i="24"/>
  <c r="E62" i="7"/>
  <c r="E61" i="21"/>
  <c r="E60" i="17"/>
  <c r="E58" i="30"/>
  <c r="E37" i="11"/>
  <c r="E24" i="19"/>
  <c r="M24" i="19" s="1"/>
  <c r="E10" i="29"/>
  <c r="M10" i="29" s="1"/>
  <c r="E20" i="22"/>
  <c r="M20" i="22" s="1"/>
  <c r="E12" i="18"/>
  <c r="M12" i="18" s="1"/>
  <c r="E10" i="12"/>
  <c r="M10" i="12" s="1"/>
  <c r="E13" i="10"/>
  <c r="M13" i="10" s="1"/>
  <c r="E13" i="13"/>
  <c r="M13" i="13" s="1"/>
  <c r="E13" i="16"/>
  <c r="M13" i="16" s="1"/>
  <c r="E61" i="17"/>
  <c r="M61" i="17" s="1"/>
  <c r="E28" i="25"/>
  <c r="M28" i="25" s="1"/>
  <c r="E10" i="30"/>
  <c r="M10" i="30" s="1"/>
  <c r="E14" i="27"/>
  <c r="M14" i="27" s="1"/>
  <c r="E60" i="15"/>
  <c r="M60" i="15" s="1"/>
  <c r="E16" i="23"/>
  <c r="M16" i="23" s="1"/>
  <c r="E63" i="21"/>
  <c r="E26" i="24"/>
  <c r="M26" i="24" s="1"/>
  <c r="E15" i="26"/>
  <c r="M15" i="26" s="1"/>
  <c r="E17" i="22"/>
  <c r="M17" i="22" s="1"/>
  <c r="E45" i="24"/>
  <c r="E45" i="26"/>
  <c r="E66" i="22"/>
  <c r="E69" i="27"/>
  <c r="E64" i="18"/>
  <c r="E30" i="19"/>
  <c r="M30" i="19" s="1"/>
  <c r="E63" i="13"/>
  <c r="E37" i="32"/>
  <c r="M37" i="32" s="1"/>
  <c r="E63" i="16"/>
  <c r="E66" i="23"/>
  <c r="E63" i="15"/>
  <c r="E69" i="29"/>
  <c r="E35" i="24"/>
  <c r="M35" i="24" s="1"/>
  <c r="E69" i="26"/>
  <c r="E66" i="21"/>
  <c r="E38" i="30"/>
  <c r="M38" i="30" s="1"/>
  <c r="E63" i="10"/>
  <c r="E69" i="25"/>
  <c r="E63" i="5"/>
  <c r="E63" i="12"/>
  <c r="E72" i="31"/>
  <c r="E63" i="11"/>
  <c r="E49" i="34"/>
  <c r="E28" i="7"/>
  <c r="M28" i="7" s="1"/>
  <c r="E17" i="25"/>
  <c r="M17" i="25" s="1"/>
  <c r="E15" i="34"/>
  <c r="M15" i="34" s="1"/>
  <c r="E13" i="29"/>
  <c r="M13" i="29" s="1"/>
  <c r="E45" i="13"/>
  <c r="E15" i="11"/>
  <c r="M15" i="11" s="1"/>
  <c r="E15" i="19"/>
  <c r="M15" i="19" s="1"/>
  <c r="E11" i="7"/>
  <c r="M11" i="7" s="1"/>
  <c r="E44" i="17"/>
  <c r="M44" i="17" s="1"/>
  <c r="E43" i="16"/>
  <c r="E17" i="18"/>
  <c r="M17" i="18" s="1"/>
  <c r="E37" i="21"/>
  <c r="E16" i="15"/>
  <c r="M16" i="15" s="1"/>
  <c r="E45" i="22"/>
  <c r="E13" i="26"/>
  <c r="M13" i="26" s="1"/>
  <c r="E18" i="27"/>
  <c r="M18" i="27" s="1"/>
  <c r="E15" i="23"/>
  <c r="M15" i="23" s="1"/>
  <c r="E45" i="10"/>
  <c r="E11" i="12"/>
  <c r="M11" i="12" s="1"/>
  <c r="E16" i="25"/>
  <c r="M16" i="25" s="1"/>
  <c r="E21" i="24"/>
  <c r="M21" i="24" s="1"/>
  <c r="E66" i="26"/>
  <c r="E69" i="30"/>
  <c r="E26" i="16"/>
  <c r="M26" i="16" s="1"/>
  <c r="E36" i="7"/>
  <c r="M36" i="7" s="1"/>
  <c r="E46" i="22"/>
  <c r="E52" i="25"/>
  <c r="E49" i="23"/>
  <c r="E30" i="10"/>
  <c r="M30" i="10" s="1"/>
  <c r="E31" i="11"/>
  <c r="M31" i="11" s="1"/>
  <c r="E27" i="17"/>
  <c r="M27" i="17" s="1"/>
  <c r="E43" i="27"/>
  <c r="E52" i="24"/>
  <c r="E46" i="18"/>
  <c r="M46" i="18" s="1"/>
  <c r="E46" i="13"/>
  <c r="E52" i="29"/>
  <c r="E45" i="19"/>
  <c r="E38" i="21"/>
  <c r="E45" i="12"/>
  <c r="E28" i="15"/>
  <c r="M28" i="15" s="1"/>
  <c r="E34" i="26"/>
  <c r="M34" i="26" s="1"/>
  <c r="E48" i="17"/>
  <c r="E43" i="21"/>
  <c r="E48" i="15"/>
  <c r="E50" i="7"/>
  <c r="E47" i="16"/>
  <c r="E12" i="25"/>
  <c r="M12" i="25" s="1"/>
  <c r="E10" i="13"/>
  <c r="M10" i="13" s="1"/>
  <c r="E50" i="22"/>
  <c r="E53" i="26"/>
  <c r="E50" i="19"/>
  <c r="E12" i="24"/>
  <c r="M12" i="24" s="1"/>
  <c r="E21" i="27"/>
  <c r="M21" i="27" s="1"/>
  <c r="E51" i="27"/>
  <c r="E20" i="32"/>
  <c r="M20" i="32" s="1"/>
  <c r="E26" i="19"/>
  <c r="M26" i="19" s="1"/>
  <c r="E18" i="10"/>
  <c r="M18" i="10" s="1"/>
  <c r="E45" i="31"/>
  <c r="E17" i="12"/>
  <c r="M17" i="12" s="1"/>
  <c r="E22" i="23"/>
  <c r="M22" i="23" s="1"/>
  <c r="E13" i="24"/>
  <c r="M13" i="24" s="1"/>
  <c r="E41" i="22"/>
  <c r="E39" i="11"/>
  <c r="E31" i="21"/>
  <c r="E13" i="7"/>
  <c r="M13" i="7" s="1"/>
  <c r="E11" i="25"/>
  <c r="M11" i="25" s="1"/>
  <c r="E22" i="26"/>
  <c r="M22" i="26" s="1"/>
  <c r="E42" i="27"/>
  <c r="E46" i="29"/>
  <c r="E11" i="19"/>
  <c r="M11" i="19" s="1"/>
  <c r="E37" i="15"/>
  <c r="E40" i="10"/>
  <c r="M40" i="10" s="1"/>
  <c r="E26" i="12"/>
  <c r="M26" i="12" s="1"/>
  <c r="E13" i="18"/>
  <c r="M13" i="18" s="1"/>
  <c r="E38" i="13"/>
  <c r="E11" i="23"/>
  <c r="M11" i="23" s="1"/>
  <c r="E36" i="16"/>
  <c r="E11" i="17"/>
  <c r="M11" i="17" s="1"/>
  <c r="E39" i="15"/>
  <c r="M39" i="15" s="1"/>
  <c r="E51" i="25"/>
  <c r="E16" i="21"/>
  <c r="M16" i="21" s="1"/>
  <c r="E22" i="22"/>
  <c r="M22" i="22" s="1"/>
  <c r="E45" i="7"/>
  <c r="E53" i="27"/>
  <c r="E40" i="19"/>
  <c r="E38" i="16"/>
  <c r="E39" i="12"/>
  <c r="E48" i="26"/>
  <c r="E41" i="18"/>
  <c r="M41" i="18" s="1"/>
  <c r="E40" i="13"/>
  <c r="E49" i="24"/>
  <c r="E41" i="11"/>
  <c r="E38" i="17"/>
  <c r="E41" i="10"/>
  <c r="E46" i="23"/>
  <c r="E48" i="29"/>
  <c r="E9" i="13"/>
  <c r="M9" i="13" s="1"/>
  <c r="E9" i="18"/>
  <c r="M9" i="18" s="1"/>
  <c r="E50" i="21"/>
  <c r="E8" i="23"/>
  <c r="M8" i="23" s="1"/>
  <c r="E8" i="26"/>
  <c r="E9" i="27"/>
  <c r="E8" i="24"/>
  <c r="M8" i="24" s="1"/>
  <c r="E51" i="17"/>
  <c r="M51" i="17" s="1"/>
  <c r="E14" i="25"/>
  <c r="M14" i="25" s="1"/>
  <c r="E10" i="15"/>
  <c r="M10" i="15" s="1"/>
  <c r="E13" i="11"/>
  <c r="M13" i="11" s="1"/>
  <c r="E10" i="7"/>
  <c r="M10" i="7" s="1"/>
  <c r="E8" i="16"/>
  <c r="M8" i="16" s="1"/>
  <c r="E29" i="29"/>
  <c r="E51" i="10"/>
  <c r="E54" i="19"/>
  <c r="E12" i="22"/>
  <c r="M12" i="22" s="1"/>
  <c r="E9" i="12"/>
  <c r="M9" i="12" s="1"/>
  <c r="E9" i="32"/>
  <c r="E35" i="34"/>
  <c r="E30" i="16"/>
  <c r="E49" i="13"/>
  <c r="E56" i="29"/>
  <c r="E47" i="11"/>
  <c r="E49" i="17"/>
  <c r="E52" i="7"/>
  <c r="E49" i="15"/>
  <c r="E46" i="21"/>
  <c r="E51" i="19"/>
  <c r="E48" i="10"/>
  <c r="E57" i="25"/>
  <c r="E47" i="12"/>
  <c r="E56" i="27"/>
  <c r="E54" i="23"/>
  <c r="E51" i="18"/>
  <c r="E52" i="22"/>
  <c r="E48" i="16"/>
  <c r="E56" i="24"/>
  <c r="E55" i="26"/>
  <c r="E32" i="17"/>
  <c r="E32" i="13"/>
  <c r="E45" i="25"/>
  <c r="E39" i="29"/>
  <c r="E43" i="26"/>
  <c r="E15" i="21"/>
  <c r="M15" i="21" s="1"/>
  <c r="E39" i="23"/>
  <c r="E25" i="10"/>
  <c r="M25" i="10" s="1"/>
  <c r="E24" i="22"/>
  <c r="M24" i="22" s="1"/>
  <c r="E32" i="15"/>
  <c r="E33" i="12"/>
  <c r="E48" i="27"/>
  <c r="E35" i="11"/>
  <c r="E31" i="16"/>
  <c r="E36" i="19"/>
  <c r="E41" i="7"/>
  <c r="E37" i="18"/>
  <c r="E43" i="24"/>
  <c r="E34" i="16"/>
  <c r="E59" i="21"/>
  <c r="E36" i="27"/>
  <c r="M36" i="27" s="1"/>
  <c r="E62" i="22"/>
  <c r="E9" i="25"/>
  <c r="E27" i="15"/>
  <c r="M27" i="15" s="1"/>
  <c r="E34" i="24"/>
  <c r="M34" i="24" s="1"/>
  <c r="E65" i="23"/>
  <c r="E63" i="7"/>
  <c r="E62" i="10"/>
  <c r="E68" i="26"/>
  <c r="E62" i="17"/>
  <c r="E65" i="22"/>
  <c r="E68" i="25"/>
  <c r="E68" i="27"/>
  <c r="E61" i="12"/>
  <c r="E64" i="19"/>
  <c r="E63" i="18"/>
  <c r="E62" i="16"/>
  <c r="E64" i="21"/>
  <c r="E61" i="13"/>
  <c r="E61" i="15"/>
  <c r="E68" i="29"/>
  <c r="E66" i="24"/>
  <c r="E62" i="11"/>
  <c r="E8" i="34"/>
  <c r="M8" i="34" s="1"/>
  <c r="E8" i="17"/>
  <c r="M8" i="17" s="1"/>
  <c r="E8" i="12"/>
  <c r="M8" i="12" s="1"/>
  <c r="E8" i="21"/>
  <c r="M8" i="21" s="1"/>
  <c r="E38" i="27"/>
  <c r="E8" i="11"/>
  <c r="M8" i="11" s="1"/>
  <c r="E11" i="29"/>
  <c r="M11" i="29" s="1"/>
  <c r="E10" i="24"/>
  <c r="M10" i="24" s="1"/>
  <c r="E13" i="25"/>
  <c r="M13" i="25" s="1"/>
  <c r="E12" i="26"/>
  <c r="M12" i="26" s="1"/>
  <c r="E8" i="15"/>
  <c r="M8" i="15" s="1"/>
  <c r="E11" i="10"/>
  <c r="M11" i="10" s="1"/>
  <c r="E8" i="7"/>
  <c r="M8" i="7" s="1"/>
  <c r="E10" i="18"/>
  <c r="M10" i="18" s="1"/>
  <c r="E10" i="16"/>
  <c r="M10" i="16" s="1"/>
  <c r="E8" i="19"/>
  <c r="M8" i="19" s="1"/>
  <c r="E9" i="22"/>
  <c r="M9" i="22" s="1"/>
  <c r="E33" i="23"/>
  <c r="M33" i="23" s="1"/>
  <c r="E8" i="13"/>
  <c r="M8" i="13" s="1"/>
  <c r="E35" i="10"/>
  <c r="E47" i="30"/>
  <c r="E19" i="7"/>
  <c r="M19" i="7" s="1"/>
  <c r="M8" i="32"/>
  <c r="M9" i="30"/>
  <c r="M9" i="31"/>
  <c r="E62" i="5"/>
  <c r="E19" i="30"/>
  <c r="M19" i="30" s="1"/>
  <c r="E17" i="31"/>
  <c r="M17" i="31" s="1"/>
  <c r="E23" i="34"/>
  <c r="M23" i="34" s="1"/>
  <c r="E11" i="32"/>
  <c r="M11" i="32" s="1"/>
  <c r="E27" i="27"/>
  <c r="M27" i="27" s="1"/>
  <c r="E18" i="26"/>
  <c r="M18" i="26" s="1"/>
  <c r="E26" i="25"/>
  <c r="M26" i="25" s="1"/>
  <c r="E20" i="10"/>
  <c r="M20" i="10" s="1"/>
  <c r="E16" i="7"/>
  <c r="M16" i="7" s="1"/>
  <c r="E62" i="12"/>
  <c r="E21" i="22"/>
  <c r="M21" i="22" s="1"/>
  <c r="E24" i="11"/>
  <c r="M24" i="11" s="1"/>
  <c r="E21" i="16"/>
  <c r="M21" i="16" s="1"/>
  <c r="E26" i="18"/>
  <c r="M26" i="18" s="1"/>
  <c r="E62" i="13"/>
  <c r="E34" i="29"/>
  <c r="E62" i="15"/>
  <c r="M62" i="15" s="1"/>
  <c r="E22" i="17"/>
  <c r="M22" i="17" s="1"/>
  <c r="E65" i="21"/>
  <c r="E18" i="23"/>
  <c r="M18" i="23" s="1"/>
  <c r="E18" i="19"/>
  <c r="M18" i="19" s="1"/>
  <c r="E25" i="24"/>
  <c r="M25" i="24" s="1"/>
  <c r="E34" i="12"/>
  <c r="E39" i="18"/>
  <c r="E14" i="5"/>
  <c r="M14" i="5" s="1"/>
  <c r="E26" i="26"/>
  <c r="M26" i="26" s="1"/>
  <c r="E8" i="25"/>
  <c r="E32" i="16"/>
  <c r="E13" i="21"/>
  <c r="M13" i="21" s="1"/>
  <c r="E29" i="24"/>
  <c r="M29" i="24" s="1"/>
  <c r="E34" i="13"/>
  <c r="E28" i="23"/>
  <c r="M28" i="23" s="1"/>
  <c r="E31" i="31"/>
  <c r="E26" i="7"/>
  <c r="M26" i="7" s="1"/>
  <c r="E37" i="22"/>
  <c r="E30" i="32"/>
  <c r="M30" i="32" s="1"/>
  <c r="E38" i="34"/>
  <c r="E19" i="29"/>
  <c r="M19" i="29" s="1"/>
  <c r="E27" i="19"/>
  <c r="M27" i="19" s="1"/>
  <c r="E36" i="10"/>
  <c r="E27" i="11"/>
  <c r="M27" i="11" s="1"/>
  <c r="E33" i="15"/>
  <c r="E26" i="30"/>
  <c r="M26" i="30" s="1"/>
  <c r="E40" i="27"/>
  <c r="E33" i="17"/>
  <c r="E41" i="25"/>
  <c r="E8" i="27"/>
  <c r="E10" i="34"/>
  <c r="E10" i="32"/>
  <c r="M10" i="32" s="1"/>
  <c r="E8" i="18"/>
  <c r="M8" i="18" s="1"/>
  <c r="E30" i="15"/>
  <c r="E10" i="31"/>
  <c r="M10" i="31" s="1"/>
  <c r="E30" i="12"/>
  <c r="E8" i="10"/>
  <c r="M8" i="10" s="1"/>
  <c r="E28" i="5"/>
  <c r="E16" i="17"/>
  <c r="M16" i="17" s="1"/>
  <c r="E29" i="13"/>
  <c r="E9" i="11"/>
  <c r="M9" i="11" s="1"/>
  <c r="E37" i="24"/>
  <c r="M37" i="24" s="1"/>
  <c r="E10" i="19"/>
  <c r="M10" i="19" s="1"/>
  <c r="E42" i="30"/>
  <c r="E39" i="7"/>
  <c r="E8" i="29"/>
  <c r="E22" i="21"/>
  <c r="E35" i="23"/>
  <c r="E9" i="26"/>
  <c r="E9" i="16"/>
  <c r="M9" i="16" s="1"/>
  <c r="E33" i="22"/>
  <c r="E39" i="5"/>
  <c r="M39" i="5" s="1"/>
  <c r="E34" i="32"/>
  <c r="M34" i="32" s="1"/>
  <c r="E38" i="15"/>
  <c r="E22" i="34"/>
  <c r="M22" i="34" s="1"/>
  <c r="E43" i="31"/>
  <c r="E23" i="27"/>
  <c r="M23" i="27" s="1"/>
  <c r="E20" i="18"/>
  <c r="M20" i="18" s="1"/>
  <c r="E45" i="23"/>
  <c r="E23" i="26"/>
  <c r="M23" i="26" s="1"/>
  <c r="E38" i="12"/>
  <c r="M38" i="12" s="1"/>
  <c r="E23" i="30"/>
  <c r="M23" i="30" s="1"/>
  <c r="E39" i="13"/>
  <c r="E22" i="10"/>
  <c r="M22" i="10" s="1"/>
  <c r="E37" i="16"/>
  <c r="E23" i="24"/>
  <c r="M23" i="24" s="1"/>
  <c r="E24" i="7"/>
  <c r="M24" i="7" s="1"/>
  <c r="E40" i="11"/>
  <c r="E9" i="21"/>
  <c r="M9" i="21" s="1"/>
  <c r="E13" i="19"/>
  <c r="M13" i="19" s="1"/>
  <c r="E47" i="29"/>
  <c r="E37" i="17"/>
  <c r="E25" i="25"/>
  <c r="M25" i="25" s="1"/>
  <c r="E42" i="22"/>
  <c r="M42" i="22" s="1"/>
  <c r="E27" i="12"/>
  <c r="M27" i="12" s="1"/>
  <c r="E21" i="17"/>
  <c r="M21" i="17" s="1"/>
  <c r="E35" i="32"/>
  <c r="M35" i="32" s="1"/>
  <c r="E60" i="16"/>
  <c r="E59" i="11"/>
  <c r="E47" i="34"/>
  <c r="E35" i="26"/>
  <c r="M35" i="26" s="1"/>
  <c r="E25" i="5"/>
  <c r="M25" i="5" s="1"/>
  <c r="E29" i="19"/>
  <c r="M29" i="19" s="1"/>
  <c r="E59" i="15"/>
  <c r="E32" i="27"/>
  <c r="M32" i="27" s="1"/>
  <c r="E30" i="31"/>
  <c r="M30" i="31" s="1"/>
  <c r="E28" i="22"/>
  <c r="M28" i="22" s="1"/>
  <c r="E59" i="13"/>
  <c r="E28" i="24"/>
  <c r="M28" i="24" s="1"/>
  <c r="E25" i="7"/>
  <c r="M25" i="7" s="1"/>
  <c r="E27" i="29"/>
  <c r="M27" i="29" s="1"/>
  <c r="E30" i="23"/>
  <c r="M30" i="23" s="1"/>
  <c r="E70" i="30"/>
  <c r="E19" i="21"/>
  <c r="M19" i="21" s="1"/>
  <c r="E33" i="25"/>
  <c r="M33" i="25" s="1"/>
  <c r="E23" i="10"/>
  <c r="M23" i="10" s="1"/>
  <c r="E22" i="18"/>
  <c r="M22" i="18" s="1"/>
  <c r="E38" i="31"/>
  <c r="E52" i="32"/>
  <c r="E55" i="34"/>
  <c r="E44" i="26"/>
  <c r="E44" i="24"/>
  <c r="E41" i="23"/>
  <c r="E49" i="27"/>
  <c r="E27" i="21"/>
  <c r="E48" i="30"/>
  <c r="E41" i="29"/>
  <c r="E47" i="25"/>
  <c r="E31" i="22"/>
  <c r="M31" i="22" s="1"/>
  <c r="E56" i="30"/>
  <c r="E61" i="32"/>
  <c r="E52" i="31"/>
  <c r="E60" i="34"/>
  <c r="E27" i="5"/>
  <c r="M27" i="5" s="1"/>
  <c r="E46" i="11"/>
  <c r="M46" i="11" s="1"/>
  <c r="E49" i="19"/>
  <c r="E54" i="24"/>
  <c r="E28" i="12"/>
  <c r="M28" i="12" s="1"/>
  <c r="E37" i="27"/>
  <c r="M37" i="27" s="1"/>
  <c r="E29" i="10"/>
  <c r="M29" i="10" s="1"/>
  <c r="E52" i="23"/>
  <c r="E47" i="17"/>
  <c r="E37" i="26"/>
  <c r="M37" i="26" s="1"/>
  <c r="E48" i="13"/>
  <c r="E46" i="16"/>
  <c r="E26" i="22"/>
  <c r="M26" i="22" s="1"/>
  <c r="E42" i="21"/>
  <c r="E54" i="29"/>
  <c r="E56" i="25"/>
  <c r="E29" i="18"/>
  <c r="M29" i="18" s="1"/>
  <c r="E47" i="15"/>
  <c r="E35" i="7"/>
  <c r="M35" i="7" s="1"/>
  <c r="M8" i="30"/>
  <c r="E31" i="34"/>
  <c r="M31" i="34" s="1"/>
  <c r="E42" i="31"/>
  <c r="E56" i="32"/>
  <c r="E47" i="26"/>
  <c r="E52" i="30"/>
  <c r="E30" i="21"/>
  <c r="E52" i="27"/>
  <c r="E48" i="24"/>
  <c r="E50" i="25"/>
  <c r="E45" i="29"/>
  <c r="E39" i="19"/>
  <c r="E27" i="22"/>
  <c r="M27" i="22" s="1"/>
  <c r="E27" i="18"/>
  <c r="M27" i="18" s="1"/>
  <c r="E31" i="23"/>
  <c r="M31" i="23" s="1"/>
  <c r="E12" i="11"/>
  <c r="M12" i="11" s="1"/>
  <c r="E10" i="27"/>
  <c r="M10" i="27" s="1"/>
  <c r="E9" i="19"/>
  <c r="M9" i="19" s="1"/>
  <c r="E54" i="31"/>
  <c r="E12" i="15"/>
  <c r="M12" i="15" s="1"/>
  <c r="E11" i="24"/>
  <c r="M11" i="24" s="1"/>
  <c r="E51" i="22"/>
  <c r="E46" i="5"/>
  <c r="E45" i="32"/>
  <c r="E15" i="29"/>
  <c r="M15" i="29" s="1"/>
  <c r="E15" i="12"/>
  <c r="M15" i="12" s="1"/>
  <c r="E11" i="16"/>
  <c r="M11" i="16" s="1"/>
  <c r="E61" i="34"/>
  <c r="E12" i="23"/>
  <c r="M12" i="23" s="1"/>
  <c r="E44" i="21"/>
  <c r="E51" i="7"/>
  <c r="E19" i="25"/>
  <c r="M19" i="25" s="1"/>
  <c r="E12" i="10"/>
  <c r="M12" i="10" s="1"/>
  <c r="E11" i="30"/>
  <c r="M11" i="30" s="1"/>
  <c r="E12" i="13"/>
  <c r="M12" i="13" s="1"/>
  <c r="E10" i="26"/>
  <c r="M10" i="26" s="1"/>
  <c r="E10" i="17"/>
  <c r="M10" i="17" s="1"/>
  <c r="E50" i="18"/>
  <c r="M50" i="18" s="1"/>
  <c r="E55" i="10"/>
  <c r="E52" i="11"/>
  <c r="E44" i="34"/>
  <c r="E36" i="32"/>
  <c r="M36" i="32" s="1"/>
  <c r="E55" i="13"/>
  <c r="E54" i="5"/>
  <c r="E63" i="31"/>
  <c r="E56" i="15"/>
  <c r="E61" i="23"/>
  <c r="E55" i="12"/>
  <c r="E56" i="21"/>
  <c r="E59" i="19"/>
  <c r="E55" i="16"/>
  <c r="E62" i="24"/>
  <c r="E57" i="18"/>
  <c r="E63" i="29"/>
  <c r="E65" i="30"/>
  <c r="E62" i="26"/>
  <c r="E55" i="17"/>
  <c r="E63" i="27"/>
  <c r="E59" i="22"/>
  <c r="E63" i="25"/>
  <c r="E57" i="7"/>
  <c r="E55" i="32"/>
  <c r="E36" i="17"/>
  <c r="M36" i="17" s="1"/>
  <c r="E41" i="31"/>
  <c r="E25" i="34"/>
  <c r="M25" i="34" s="1"/>
  <c r="E36" i="15"/>
  <c r="M36" i="15" s="1"/>
  <c r="E39" i="10"/>
  <c r="E44" i="29"/>
  <c r="E35" i="16"/>
  <c r="M35" i="16" s="1"/>
  <c r="E32" i="26"/>
  <c r="M32" i="26" s="1"/>
  <c r="E44" i="23"/>
  <c r="E37" i="12"/>
  <c r="E51" i="30"/>
  <c r="E29" i="21"/>
  <c r="E47" i="24"/>
  <c r="E31" i="27"/>
  <c r="M31" i="27" s="1"/>
  <c r="E23" i="7"/>
  <c r="M23" i="7" s="1"/>
  <c r="E24" i="13"/>
  <c r="M24" i="13" s="1"/>
  <c r="E38" i="11"/>
  <c r="E38" i="5"/>
  <c r="E23" i="18"/>
  <c r="M23" i="18" s="1"/>
  <c r="E36" i="25"/>
  <c r="M36" i="25" s="1"/>
  <c r="E40" i="22"/>
  <c r="E19" i="19"/>
  <c r="M19" i="19" s="1"/>
  <c r="G78" i="3"/>
  <c r="H5" i="3"/>
  <c r="E48" i="38" s="1"/>
  <c r="E30" i="7"/>
  <c r="M30" i="7" s="1"/>
  <c r="E19" i="17"/>
  <c r="M19" i="17" s="1"/>
  <c r="E25" i="22"/>
  <c r="M25" i="22" s="1"/>
  <c r="E25" i="13"/>
  <c r="M25" i="13" s="1"/>
  <c r="E24" i="24"/>
  <c r="M24" i="24" s="1"/>
  <c r="E24" i="18"/>
  <c r="M24" i="18" s="1"/>
  <c r="E48" i="5"/>
  <c r="M48" i="5" s="1"/>
  <c r="E27" i="34"/>
  <c r="M27" i="34" s="1"/>
  <c r="E21" i="31"/>
  <c r="M21" i="31" s="1"/>
  <c r="E30" i="27"/>
  <c r="M30" i="27" s="1"/>
  <c r="E24" i="10"/>
  <c r="M24" i="10" s="1"/>
  <c r="E21" i="25"/>
  <c r="M21" i="25" s="1"/>
  <c r="E18" i="21"/>
  <c r="M18" i="21" s="1"/>
  <c r="E31" i="32"/>
  <c r="M31" i="32" s="1"/>
  <c r="E20" i="16"/>
  <c r="M20" i="16" s="1"/>
  <c r="E27" i="23"/>
  <c r="M27" i="23" s="1"/>
  <c r="E20" i="29"/>
  <c r="M20" i="29" s="1"/>
  <c r="E25" i="15"/>
  <c r="M25" i="15" s="1"/>
  <c r="E22" i="11"/>
  <c r="M22" i="11" s="1"/>
  <c r="E19" i="12"/>
  <c r="M19" i="12" s="1"/>
  <c r="E25" i="19"/>
  <c r="M25" i="19" s="1"/>
  <c r="E32" i="30"/>
  <c r="M32" i="30" s="1"/>
  <c r="E28" i="26"/>
  <c r="M28" i="26" s="1"/>
  <c r="E36" i="29"/>
  <c r="E48" i="32"/>
  <c r="E33" i="31"/>
  <c r="E51" i="34"/>
  <c r="E29" i="5"/>
  <c r="E31" i="15"/>
  <c r="E31" i="12"/>
  <c r="E15" i="7"/>
  <c r="M15" i="7" s="1"/>
  <c r="E33" i="19"/>
  <c r="E28" i="16"/>
  <c r="E8" i="22"/>
  <c r="M8" i="22" s="1"/>
  <c r="E42" i="25"/>
  <c r="E33" i="11"/>
  <c r="E36" i="23"/>
  <c r="E19" i="13"/>
  <c r="M19" i="13" s="1"/>
  <c r="E45" i="27"/>
  <c r="E23" i="21"/>
  <c r="E30" i="17"/>
  <c r="E40" i="26"/>
  <c r="E43" i="30"/>
  <c r="E33" i="18"/>
  <c r="E32" i="10"/>
  <c r="E41" i="24"/>
  <c r="E66" i="34"/>
  <c r="E66" i="32"/>
  <c r="E52" i="5"/>
  <c r="E52" i="21"/>
  <c r="E60" i="31"/>
  <c r="E60" i="27"/>
  <c r="E53" i="15"/>
  <c r="E54" i="7"/>
  <c r="E58" i="23"/>
  <c r="E56" i="19"/>
  <c r="E52" i="16"/>
  <c r="E50" i="11"/>
  <c r="E62" i="30"/>
  <c r="E51" i="12"/>
  <c r="E60" i="29"/>
  <c r="E52" i="13"/>
  <c r="E56" i="22"/>
  <c r="E52" i="17"/>
  <c r="E60" i="25"/>
  <c r="E54" i="18"/>
  <c r="E59" i="24"/>
  <c r="E52" i="10"/>
  <c r="E59" i="26"/>
  <c r="E29" i="34"/>
  <c r="M29" i="34" s="1"/>
  <c r="E59" i="25"/>
  <c r="E30" i="18"/>
  <c r="M30" i="18" s="1"/>
  <c r="E23" i="17"/>
  <c r="M23" i="17" s="1"/>
  <c r="E58" i="24"/>
  <c r="E50" i="10"/>
  <c r="E49" i="11"/>
  <c r="E51" i="5"/>
  <c r="E42" i="32"/>
  <c r="M42" i="32" s="1"/>
  <c r="E25" i="31"/>
  <c r="M25" i="31" s="1"/>
  <c r="E57" i="26"/>
  <c r="E58" i="27"/>
  <c r="E56" i="23"/>
  <c r="E25" i="12"/>
  <c r="M25" i="12" s="1"/>
  <c r="E54" i="22"/>
  <c r="E27" i="13"/>
  <c r="M27" i="13" s="1"/>
  <c r="E48" i="21"/>
  <c r="E58" i="29"/>
  <c r="E32" i="7"/>
  <c r="M32" i="7" s="1"/>
  <c r="E51" i="15"/>
  <c r="E24" i="16"/>
  <c r="M24" i="16" s="1"/>
  <c r="E35" i="30"/>
  <c r="M35" i="30" s="1"/>
  <c r="E28" i="19"/>
  <c r="M28" i="19" s="1"/>
  <c r="E41" i="32"/>
  <c r="M41" i="32" s="1"/>
  <c r="E40" i="34"/>
  <c r="E41" i="5"/>
  <c r="E40" i="30"/>
  <c r="M40" i="30" s="1"/>
  <c r="E46" i="31"/>
  <c r="E46" i="7"/>
  <c r="E40" i="15"/>
  <c r="E42" i="10"/>
  <c r="E41" i="19"/>
  <c r="E18" i="22"/>
  <c r="M18" i="22" s="1"/>
  <c r="E14" i="21"/>
  <c r="M14" i="21" s="1"/>
  <c r="E40" i="12"/>
  <c r="E39" i="16"/>
  <c r="E42" i="18"/>
  <c r="E49" i="26"/>
  <c r="E39" i="17"/>
  <c r="E41" i="13"/>
  <c r="E49" i="29"/>
  <c r="E47" i="23"/>
  <c r="E42" i="11"/>
  <c r="E35" i="27"/>
  <c r="M35" i="27" s="1"/>
  <c r="E36" i="24"/>
  <c r="M36" i="24" s="1"/>
  <c r="E18" i="25"/>
  <c r="M18" i="25" s="1"/>
  <c r="M9" i="29"/>
  <c r="E37" i="19"/>
  <c r="E16" i="11"/>
  <c r="M16" i="11" s="1"/>
  <c r="E21" i="26"/>
  <c r="M21" i="26" s="1"/>
  <c r="E14" i="16"/>
  <c r="M14" i="16" s="1"/>
  <c r="E12" i="27"/>
  <c r="M12" i="27" s="1"/>
  <c r="E19" i="18"/>
  <c r="M19" i="18" s="1"/>
  <c r="E34" i="17"/>
  <c r="E42" i="7"/>
  <c r="E24" i="30"/>
  <c r="M24" i="30" s="1"/>
  <c r="E24" i="5"/>
  <c r="M24" i="5" s="1"/>
  <c r="E37" i="25"/>
  <c r="M37" i="25" s="1"/>
  <c r="E22" i="32"/>
  <c r="M22" i="32" s="1"/>
  <c r="E14" i="31"/>
  <c r="M14" i="31" s="1"/>
  <c r="E35" i="13"/>
  <c r="E16" i="10"/>
  <c r="M16" i="10" s="1"/>
  <c r="E39" i="34"/>
  <c r="E12" i="29"/>
  <c r="M12" i="29" s="1"/>
  <c r="E25" i="23"/>
  <c r="M25" i="23" s="1"/>
  <c r="E24" i="12"/>
  <c r="M24" i="12" s="1"/>
  <c r="E15" i="15"/>
  <c r="M15" i="15" s="1"/>
  <c r="E38" i="24"/>
  <c r="M38" i="24" s="1"/>
  <c r="E38" i="22"/>
  <c r="E28" i="21"/>
  <c r="E13" i="12"/>
  <c r="M13" i="12" s="1"/>
  <c r="E70" i="34"/>
  <c r="E70" i="32"/>
  <c r="E66" i="29"/>
  <c r="E58" i="5"/>
  <c r="E58" i="10"/>
  <c r="E67" i="30"/>
  <c r="E56" i="11"/>
  <c r="E66" i="31"/>
  <c r="E66" i="25"/>
  <c r="E61" i="18"/>
  <c r="E59" i="17"/>
  <c r="E63" i="22"/>
  <c r="E63" i="23"/>
  <c r="E62" i="19"/>
  <c r="E65" i="26"/>
  <c r="E61" i="7"/>
  <c r="E57" i="13"/>
  <c r="M57" i="13" s="1"/>
  <c r="E60" i="21"/>
  <c r="E9" i="15"/>
  <c r="M9" i="15" s="1"/>
  <c r="E9" i="24"/>
  <c r="M9" i="24" s="1"/>
  <c r="E58" i="16"/>
  <c r="E66" i="27"/>
  <c r="E54" i="11"/>
  <c r="E69" i="34"/>
  <c r="E56" i="5"/>
  <c r="E69" i="32"/>
  <c r="E66" i="30"/>
  <c r="E64" i="31"/>
  <c r="E19" i="10"/>
  <c r="M19" i="10" s="1"/>
  <c r="E65" i="27"/>
  <c r="E58" i="21"/>
  <c r="E56" i="16"/>
  <c r="E56" i="13"/>
  <c r="E65" i="29"/>
  <c r="E59" i="7"/>
  <c r="E59" i="18"/>
  <c r="E57" i="17"/>
  <c r="E64" i="26"/>
  <c r="E61" i="22"/>
  <c r="E60" i="19"/>
  <c r="E57" i="12"/>
  <c r="E64" i="24"/>
  <c r="E57" i="15"/>
  <c r="E65" i="25"/>
  <c r="E62" i="23"/>
  <c r="E23" i="22"/>
  <c r="M23" i="22" s="1"/>
  <c r="E52" i="34"/>
  <c r="E35" i="31"/>
  <c r="E32" i="5"/>
  <c r="E49" i="32"/>
  <c r="E34" i="11"/>
  <c r="E34" i="19"/>
  <c r="E10" i="21"/>
  <c r="M10" i="21" s="1"/>
  <c r="E35" i="18"/>
  <c r="E40" i="7"/>
  <c r="E44" i="25"/>
  <c r="E31" i="17"/>
  <c r="E42" i="24"/>
  <c r="E41" i="26"/>
  <c r="E38" i="23"/>
  <c r="E30" i="13"/>
  <c r="E29" i="16"/>
  <c r="E46" i="27"/>
  <c r="E37" i="29"/>
  <c r="E44" i="30"/>
  <c r="E32" i="12"/>
  <c r="E33" i="10"/>
  <c r="E18" i="15"/>
  <c r="M18" i="15" s="1"/>
  <c r="E15" i="27"/>
  <c r="M15" i="27" s="1"/>
  <c r="E18" i="34"/>
  <c r="M18" i="34" s="1"/>
  <c r="E18" i="30"/>
  <c r="M18" i="30" s="1"/>
  <c r="E14" i="32"/>
  <c r="M14" i="32" s="1"/>
  <c r="E13" i="5"/>
  <c r="M13" i="5" s="1"/>
  <c r="E70" i="31"/>
  <c r="E16" i="18"/>
  <c r="M16" i="18" s="1"/>
  <c r="E14" i="24"/>
  <c r="M14" i="24" s="1"/>
  <c r="E33" i="29"/>
  <c r="E13" i="23"/>
  <c r="M13" i="23" s="1"/>
  <c r="E29" i="25"/>
  <c r="M29" i="25" s="1"/>
  <c r="E12" i="7"/>
  <c r="M12" i="7" s="1"/>
  <c r="E61" i="16"/>
  <c r="E60" i="11"/>
  <c r="E62" i="21"/>
  <c r="E22" i="19"/>
  <c r="M22" i="19" s="1"/>
  <c r="E14" i="17"/>
  <c r="M14" i="17" s="1"/>
  <c r="E60" i="12"/>
  <c r="E16" i="26"/>
  <c r="M16" i="26" s="1"/>
  <c r="E61" i="10"/>
  <c r="E14" i="22"/>
  <c r="M14" i="22" s="1"/>
  <c r="E17" i="15"/>
  <c r="M17" i="15" s="1"/>
  <c r="E60" i="13"/>
  <c r="E15" i="5"/>
  <c r="M15" i="5" s="1"/>
  <c r="E46" i="32"/>
  <c r="E28" i="31"/>
  <c r="M28" i="31" s="1"/>
  <c r="E17" i="34"/>
  <c r="M17" i="34" s="1"/>
  <c r="E18" i="13"/>
  <c r="M18" i="13" s="1"/>
  <c r="E47" i="7"/>
  <c r="M47" i="7" s="1"/>
  <c r="E44" i="22"/>
  <c r="E40" i="16"/>
  <c r="E12" i="12"/>
  <c r="M12" i="12" s="1"/>
  <c r="E43" i="18"/>
  <c r="E30" i="25"/>
  <c r="M30" i="25" s="1"/>
  <c r="E40" i="17"/>
  <c r="E24" i="29"/>
  <c r="M24" i="29" s="1"/>
  <c r="E19" i="11"/>
  <c r="M19" i="11" s="1"/>
  <c r="E17" i="23"/>
  <c r="M17" i="23" s="1"/>
  <c r="E50" i="24"/>
  <c r="E11" i="26"/>
  <c r="M11" i="26" s="1"/>
  <c r="E33" i="21"/>
  <c r="E16" i="27"/>
  <c r="M16" i="27" s="1"/>
  <c r="E15" i="10"/>
  <c r="M15" i="10" s="1"/>
  <c r="E15" i="30"/>
  <c r="M15" i="30" s="1"/>
  <c r="E20" i="19"/>
  <c r="M20" i="19" s="1"/>
  <c r="E41" i="15"/>
  <c r="ER33" i="1" l="1"/>
  <c r="ER52" i="1"/>
  <c r="EJ33" i="1"/>
  <c r="FD33" i="1" s="1"/>
  <c r="EW96" i="1"/>
  <c r="EY96" i="1" s="1"/>
  <c r="EQ52" i="1"/>
  <c r="ET96" i="1"/>
  <c r="EM52" i="1"/>
  <c r="EN52" i="1"/>
  <c r="EK52" i="1"/>
  <c r="EW84" i="1"/>
  <c r="EY84" i="1" s="1"/>
  <c r="EV84" i="1"/>
  <c r="EX84" i="1" s="1"/>
  <c r="FF96" i="1"/>
  <c r="FD96" i="1"/>
  <c r="ES96" i="1"/>
  <c r="FA96" i="1"/>
  <c r="EV96" i="1"/>
  <c r="EX96" i="1" s="1"/>
  <c r="EO96" i="1"/>
  <c r="EL33" i="1"/>
  <c r="EK33" i="1"/>
  <c r="EN33" i="1"/>
  <c r="ET84" i="1"/>
  <c r="EO84" i="1"/>
  <c r="EL52" i="1"/>
  <c r="ET52" i="1" s="1"/>
  <c r="EQ33" i="1"/>
  <c r="FD84" i="1"/>
  <c r="FF84" i="1"/>
  <c r="ES84" i="1"/>
  <c r="FA84" i="1"/>
  <c r="EJ52" i="1"/>
  <c r="EM33" i="1"/>
  <c r="FB33" i="1" s="1"/>
  <c r="EL78" i="1"/>
  <c r="ER90" i="1"/>
  <c r="ER86" i="1"/>
  <c r="ER27" i="1"/>
  <c r="EM36" i="1"/>
  <c r="EQ30" i="1"/>
  <c r="EM41" i="1"/>
  <c r="FB41" i="1" s="1"/>
  <c r="EM43" i="1"/>
  <c r="FB43" i="1" s="1"/>
  <c r="EM47" i="1"/>
  <c r="EQ29" i="1"/>
  <c r="EQ42" i="1"/>
  <c r="EM72" i="1"/>
  <c r="EL32" i="1"/>
  <c r="EJ80" i="1"/>
  <c r="EL58" i="1"/>
  <c r="EL75" i="1"/>
  <c r="ER50" i="1"/>
  <c r="EM38" i="1"/>
  <c r="FB38" i="1" s="1"/>
  <c r="EJ76" i="1"/>
  <c r="FF76" i="1" s="1"/>
  <c r="EL49" i="1"/>
  <c r="ER68" i="1"/>
  <c r="ER59" i="1"/>
  <c r="ER44" i="1"/>
  <c r="EJ79" i="1"/>
  <c r="EJ92" i="1"/>
  <c r="EJ89" i="1"/>
  <c r="ER51" i="1"/>
  <c r="EQ48" i="1"/>
  <c r="EQ69" i="1"/>
  <c r="EQ35" i="1"/>
  <c r="ER53" i="1"/>
  <c r="ER94" i="1"/>
  <c r="EM45" i="1"/>
  <c r="FB45" i="1" s="1"/>
  <c r="EQ61" i="1"/>
  <c r="ER67" i="1"/>
  <c r="EM85" i="1"/>
  <c r="EM39" i="1"/>
  <c r="EL65" i="1"/>
  <c r="ER57" i="1"/>
  <c r="EL34" i="1"/>
  <c r="EL63" i="1"/>
  <c r="ER81" i="1"/>
  <c r="ER66" i="1"/>
  <c r="EQ40" i="1"/>
  <c r="EL88" i="1"/>
  <c r="EQ37" i="1"/>
  <c r="ER54" i="1"/>
  <c r="EM70" i="1"/>
  <c r="FB70" i="1" s="1"/>
  <c r="EQ55" i="1"/>
  <c r="EQ64" i="1"/>
  <c r="EQ60" i="1"/>
  <c r="ER76" i="1"/>
  <c r="ER31" i="1"/>
  <c r="EL71" i="1"/>
  <c r="ER28" i="1"/>
  <c r="EQ46" i="1"/>
  <c r="ER83" i="1"/>
  <c r="K125" i="1"/>
  <c r="EO91" i="1"/>
  <c r="FA97" i="1"/>
  <c r="ES97" i="1"/>
  <c r="FD97" i="1"/>
  <c r="FF97" i="1"/>
  <c r="ET91" i="1"/>
  <c r="EO97" i="1"/>
  <c r="ES91" i="1"/>
  <c r="FD91" i="1"/>
  <c r="FA91" i="1"/>
  <c r="FF91" i="1"/>
  <c r="B62" i="3"/>
  <c r="B63" i="3" s="1"/>
  <c r="B64" i="3" s="1"/>
  <c r="B65" i="3" s="1"/>
  <c r="B66" i="3" s="1"/>
  <c r="B67" i="3" s="1"/>
  <c r="B68" i="3" s="1"/>
  <c r="B69" i="3" s="1"/>
  <c r="B70" i="3" s="1"/>
  <c r="B71" i="3" s="1"/>
  <c r="B61" i="3"/>
  <c r="B72" i="3"/>
  <c r="B73" i="3" s="1"/>
  <c r="B74" i="3" s="1"/>
  <c r="B75" i="3" s="1"/>
  <c r="EK81" i="1"/>
  <c r="EN81" i="1"/>
  <c r="EK27" i="1"/>
  <c r="EN27" i="1"/>
  <c r="EK88" i="1"/>
  <c r="EN88" i="1"/>
  <c r="EN69" i="1"/>
  <c r="EK69" i="1"/>
  <c r="EN86" i="1"/>
  <c r="EK86" i="1"/>
  <c r="ER80" i="1"/>
  <c r="EM63" i="1"/>
  <c r="EM75" i="1"/>
  <c r="EJ61" i="1"/>
  <c r="EM79" i="1"/>
  <c r="FB79" i="1" s="1"/>
  <c r="EL42" i="1"/>
  <c r="EJ29" i="1"/>
  <c r="EL86" i="1"/>
  <c r="ER72" i="1"/>
  <c r="EM55" i="1"/>
  <c r="FB55" i="1" s="1"/>
  <c r="EQ47" i="1"/>
  <c r="ER78" i="1"/>
  <c r="EJ60" i="1"/>
  <c r="EJ39" i="1"/>
  <c r="ER40" i="1"/>
  <c r="ER58" i="1"/>
  <c r="EQ38" i="1"/>
  <c r="ER71" i="1"/>
  <c r="EQ70" i="1"/>
  <c r="EL57" i="1"/>
  <c r="EM51" i="1"/>
  <c r="FB51" i="1" s="1"/>
  <c r="ER35" i="1"/>
  <c r="EL64" i="1"/>
  <c r="EJ66" i="1"/>
  <c r="EL76" i="1"/>
  <c r="EM83" i="1"/>
  <c r="FB83" i="1" s="1"/>
  <c r="EJ41" i="1"/>
  <c r="FF41" i="1" s="1"/>
  <c r="EJ32" i="1"/>
  <c r="FF32" i="1" s="1"/>
  <c r="EM62" i="1"/>
  <c r="FB62" i="1" s="1"/>
  <c r="EL62" i="1"/>
  <c r="EK62" i="1"/>
  <c r="EJ62" i="1"/>
  <c r="ER62" i="1"/>
  <c r="EQ62" i="1"/>
  <c r="EN62" i="1"/>
  <c r="EN51" i="1"/>
  <c r="EK51" i="1"/>
  <c r="EN28" i="1"/>
  <c r="EK28" i="1"/>
  <c r="EN35" i="1"/>
  <c r="EK35" i="1"/>
  <c r="EK90" i="1"/>
  <c r="EN90" i="1"/>
  <c r="EN89" i="1"/>
  <c r="EK89" i="1"/>
  <c r="EM54" i="1"/>
  <c r="FB54" i="1" s="1"/>
  <c r="EJ43" i="1"/>
  <c r="EM46" i="1"/>
  <c r="FB46" i="1" s="1"/>
  <c r="EM61" i="1"/>
  <c r="FB61" i="1" s="1"/>
  <c r="EQ79" i="1"/>
  <c r="EM42" i="1"/>
  <c r="FB42" i="1" s="1"/>
  <c r="ER29" i="1"/>
  <c r="EM86" i="1"/>
  <c r="FB86" i="1" s="1"/>
  <c r="EJ72" i="1"/>
  <c r="ER55" i="1"/>
  <c r="ER47" i="1"/>
  <c r="EJ78" i="1"/>
  <c r="EL60" i="1"/>
  <c r="EQ39" i="1"/>
  <c r="EL40" i="1"/>
  <c r="EJ58" i="1"/>
  <c r="FF58" i="1" s="1"/>
  <c r="ER38" i="1"/>
  <c r="EJ71" i="1"/>
  <c r="ER70" i="1"/>
  <c r="EJ57" i="1"/>
  <c r="FD57" i="1" s="1"/>
  <c r="EQ51" i="1"/>
  <c r="EM35" i="1"/>
  <c r="FB35" i="1" s="1"/>
  <c r="ER64" i="1"/>
  <c r="EM66" i="1"/>
  <c r="FB66" i="1" s="1"/>
  <c r="EM76" i="1"/>
  <c r="FB76" i="1" s="1"/>
  <c r="EL83" i="1"/>
  <c r="EQ41" i="1"/>
  <c r="ER32" i="1"/>
  <c r="EJ95" i="1"/>
  <c r="ER95" i="1"/>
  <c r="EN95" i="1"/>
  <c r="EL95" i="1"/>
  <c r="EK95" i="1"/>
  <c r="EQ95" i="1"/>
  <c r="EM95" i="1"/>
  <c r="FB95" i="1" s="1"/>
  <c r="EN92" i="1"/>
  <c r="EK92" i="1"/>
  <c r="EK66" i="1"/>
  <c r="EN66" i="1"/>
  <c r="EN37" i="1"/>
  <c r="EK37" i="1"/>
  <c r="EN32" i="1"/>
  <c r="EK32" i="1"/>
  <c r="EN94" i="1"/>
  <c r="EK94" i="1"/>
  <c r="EK43" i="1"/>
  <c r="EN43" i="1"/>
  <c r="EL54" i="1"/>
  <c r="EQ43" i="1"/>
  <c r="ER46" i="1"/>
  <c r="EL61" i="1"/>
  <c r="EL79" i="1"/>
  <c r="ER42" i="1"/>
  <c r="EM29" i="1"/>
  <c r="FB29" i="1" s="1"/>
  <c r="EJ86" i="1"/>
  <c r="FD86" i="1" s="1"/>
  <c r="EQ72" i="1"/>
  <c r="EL55" i="1"/>
  <c r="EJ47" i="1"/>
  <c r="FF47" i="1" s="1"/>
  <c r="EM78" i="1"/>
  <c r="FB78" i="1" s="1"/>
  <c r="ER60" i="1"/>
  <c r="ER39" i="1"/>
  <c r="EM40" i="1"/>
  <c r="FB40" i="1" s="1"/>
  <c r="EM58" i="1"/>
  <c r="FB58" i="1" s="1"/>
  <c r="EL38" i="1"/>
  <c r="EM71" i="1"/>
  <c r="FB71" i="1" s="1"/>
  <c r="EL70" i="1"/>
  <c r="EM57" i="1"/>
  <c r="FB57" i="1" s="1"/>
  <c r="EL51" i="1"/>
  <c r="EL35" i="1"/>
  <c r="EM64" i="1"/>
  <c r="FB64" i="1" s="1"/>
  <c r="EL66" i="1"/>
  <c r="EQ76" i="1"/>
  <c r="EQ83" i="1"/>
  <c r="ER41" i="1"/>
  <c r="EM32" i="1"/>
  <c r="FB32" i="1" s="1"/>
  <c r="EM74" i="1"/>
  <c r="FB74" i="1" s="1"/>
  <c r="EL74" i="1"/>
  <c r="EK74" i="1"/>
  <c r="ER74" i="1"/>
  <c r="EQ74" i="1"/>
  <c r="EN74" i="1"/>
  <c r="EJ74" i="1"/>
  <c r="EN40" i="1"/>
  <c r="EK40" i="1"/>
  <c r="EN29" i="1"/>
  <c r="EK29" i="1"/>
  <c r="EN42" i="1"/>
  <c r="EK42" i="1"/>
  <c r="EK82" i="1"/>
  <c r="EN82" i="1"/>
  <c r="EK45" i="1"/>
  <c r="EN45" i="1"/>
  <c r="EK47" i="1"/>
  <c r="EN47" i="1"/>
  <c r="EK77" i="1"/>
  <c r="ER77" i="1"/>
  <c r="EQ77" i="1"/>
  <c r="EL77" i="1"/>
  <c r="EN77" i="1"/>
  <c r="EJ77" i="1"/>
  <c r="EM77" i="1"/>
  <c r="FB77" i="1" s="1"/>
  <c r="EQ54" i="1"/>
  <c r="ER43" i="1"/>
  <c r="EL46" i="1"/>
  <c r="ER61" i="1"/>
  <c r="ER79" i="1"/>
  <c r="EJ42" i="1"/>
  <c r="EL29" i="1"/>
  <c r="EQ86" i="1"/>
  <c r="EL72" i="1"/>
  <c r="EJ55" i="1"/>
  <c r="EL47" i="1"/>
  <c r="EQ78" i="1"/>
  <c r="EM60" i="1"/>
  <c r="FB60" i="1" s="1"/>
  <c r="EL39" i="1"/>
  <c r="EJ40" i="1"/>
  <c r="FF40" i="1" s="1"/>
  <c r="EQ58" i="1"/>
  <c r="EJ38" i="1"/>
  <c r="FF38" i="1" s="1"/>
  <c r="EQ71" i="1"/>
  <c r="EJ70" i="1"/>
  <c r="FD70" i="1" s="1"/>
  <c r="EQ57" i="1"/>
  <c r="EJ51" i="1"/>
  <c r="EJ35" i="1"/>
  <c r="EJ64" i="1"/>
  <c r="EQ66" i="1"/>
  <c r="EJ83" i="1"/>
  <c r="FF83" i="1" s="1"/>
  <c r="EL41" i="1"/>
  <c r="EQ32" i="1"/>
  <c r="EK73" i="1"/>
  <c r="ER73" i="1"/>
  <c r="EQ73" i="1"/>
  <c r="EL73" i="1"/>
  <c r="EJ73" i="1"/>
  <c r="EN73" i="1"/>
  <c r="EM73" i="1"/>
  <c r="FB73" i="1" s="1"/>
  <c r="EN59" i="1"/>
  <c r="EK59" i="1"/>
  <c r="EK83" i="1"/>
  <c r="EN83" i="1"/>
  <c r="EN68" i="1"/>
  <c r="EK68" i="1"/>
  <c r="EK39" i="1"/>
  <c r="EN39" i="1"/>
  <c r="EN65" i="1"/>
  <c r="EK65" i="1"/>
  <c r="EN60" i="1"/>
  <c r="EK60" i="1"/>
  <c r="ER82" i="1"/>
  <c r="EJ54" i="1"/>
  <c r="EL43" i="1"/>
  <c r="EJ46" i="1"/>
  <c r="EN48" i="1"/>
  <c r="EK48" i="1"/>
  <c r="EK75" i="1"/>
  <c r="EN75" i="1"/>
  <c r="EN49" i="1"/>
  <c r="EK49" i="1"/>
  <c r="EK38" i="1"/>
  <c r="EN38" i="1"/>
  <c r="EK41" i="1"/>
  <c r="EN41" i="1"/>
  <c r="EN61" i="1"/>
  <c r="EK61" i="1"/>
  <c r="EN71" i="1"/>
  <c r="EK71" i="1"/>
  <c r="EJ27" i="1"/>
  <c r="ER36" i="1"/>
  <c r="EM48" i="1"/>
  <c r="FB48" i="1" s="1"/>
  <c r="EJ88" i="1"/>
  <c r="FD88" i="1" s="1"/>
  <c r="EL30" i="1"/>
  <c r="EJ69" i="1"/>
  <c r="EM44" i="1"/>
  <c r="FB44" i="1" s="1"/>
  <c r="EJ34" i="1"/>
  <c r="EJ67" i="1"/>
  <c r="FF67" i="1" s="1"/>
  <c r="EQ28" i="1"/>
  <c r="EJ37" i="1"/>
  <c r="ER49" i="1"/>
  <c r="EQ68" i="1"/>
  <c r="EQ94" i="1"/>
  <c r="EM50" i="1"/>
  <c r="FB50" i="1" s="1"/>
  <c r="EL89" i="1"/>
  <c r="EL92" i="1"/>
  <c r="ER45" i="1"/>
  <c r="EM31" i="1"/>
  <c r="FB31" i="1" s="1"/>
  <c r="EJ53" i="1"/>
  <c r="EM90" i="1"/>
  <c r="FB90" i="1" s="1"/>
  <c r="EM81" i="1"/>
  <c r="FB81" i="1" s="1"/>
  <c r="EQ65" i="1"/>
  <c r="EJ59" i="1"/>
  <c r="FD59" i="1" s="1"/>
  <c r="EJ85" i="1"/>
  <c r="FD85" i="1" s="1"/>
  <c r="EQ87" i="1"/>
  <c r="EM87" i="1"/>
  <c r="FB87" i="1" s="1"/>
  <c r="EL87" i="1"/>
  <c r="EN87" i="1"/>
  <c r="ER87" i="1"/>
  <c r="EJ87" i="1"/>
  <c r="EK87" i="1"/>
  <c r="EN58" i="1"/>
  <c r="EK58" i="1"/>
  <c r="EN79" i="1"/>
  <c r="EK79" i="1"/>
  <c r="EN46" i="1"/>
  <c r="EK46" i="1"/>
  <c r="EN76" i="1"/>
  <c r="EK76" i="1"/>
  <c r="EK70" i="1"/>
  <c r="EN70" i="1"/>
  <c r="EK72" i="1"/>
  <c r="EN72" i="1"/>
  <c r="EM80" i="1"/>
  <c r="FB80" i="1" s="1"/>
  <c r="EQ63" i="1"/>
  <c r="EJ75" i="1"/>
  <c r="EJ82" i="1"/>
  <c r="EM27" i="1"/>
  <c r="FB27" i="1" s="1"/>
  <c r="EQ36" i="1"/>
  <c r="ER48" i="1"/>
  <c r="ER88" i="1"/>
  <c r="EJ30" i="1"/>
  <c r="FD30" i="1" s="1"/>
  <c r="ER69" i="1"/>
  <c r="EL44" i="1"/>
  <c r="EQ34" i="1"/>
  <c r="EM67" i="1"/>
  <c r="FB67" i="1" s="1"/>
  <c r="EJ28" i="1"/>
  <c r="FD28" i="1" s="1"/>
  <c r="ER37" i="1"/>
  <c r="EJ49" i="1"/>
  <c r="EL68" i="1"/>
  <c r="EL94" i="1"/>
  <c r="EL50" i="1"/>
  <c r="EM89" i="1"/>
  <c r="FB89" i="1" s="1"/>
  <c r="EQ92" i="1"/>
  <c r="EJ45" i="1"/>
  <c r="FF45" i="1" s="1"/>
  <c r="EQ31" i="1"/>
  <c r="EM53" i="1"/>
  <c r="FB53" i="1" s="1"/>
  <c r="EL90" i="1"/>
  <c r="EJ81" i="1"/>
  <c r="FD81" i="1" s="1"/>
  <c r="ER65" i="1"/>
  <c r="EQ59" i="1"/>
  <c r="EQ85" i="1"/>
  <c r="EM56" i="1"/>
  <c r="FB56" i="1" s="1"/>
  <c r="EL56" i="1"/>
  <c r="EK56" i="1"/>
  <c r="ER56" i="1"/>
  <c r="EQ56" i="1"/>
  <c r="EN56" i="1"/>
  <c r="EJ56" i="1"/>
  <c r="EK54" i="1"/>
  <c r="EN54" i="1"/>
  <c r="EK44" i="1"/>
  <c r="EN44" i="1"/>
  <c r="EK53" i="1"/>
  <c r="EN53" i="1"/>
  <c r="EK80" i="1"/>
  <c r="EN80" i="1"/>
  <c r="EN64" i="1"/>
  <c r="EK64" i="1"/>
  <c r="EL80" i="1"/>
  <c r="ER63" i="1"/>
  <c r="EQ75" i="1"/>
  <c r="EM82" i="1"/>
  <c r="FB82" i="1" s="1"/>
  <c r="EL27" i="1"/>
  <c r="EJ36" i="1"/>
  <c r="FF36" i="1" s="1"/>
  <c r="EL48" i="1"/>
  <c r="EM88" i="1"/>
  <c r="FB88" i="1" s="1"/>
  <c r="EM30" i="1"/>
  <c r="FB30" i="1" s="1"/>
  <c r="EM69" i="1"/>
  <c r="FB69" i="1" s="1"/>
  <c r="EQ44" i="1"/>
  <c r="ER34" i="1"/>
  <c r="EL67" i="1"/>
  <c r="EM28" i="1"/>
  <c r="FB28" i="1" s="1"/>
  <c r="EL37" i="1"/>
  <c r="EM49" i="1"/>
  <c r="FB49" i="1" s="1"/>
  <c r="EM68" i="1"/>
  <c r="FB68" i="1" s="1"/>
  <c r="EJ94" i="1"/>
  <c r="FF94" i="1" s="1"/>
  <c r="EQ50" i="1"/>
  <c r="EQ89" i="1"/>
  <c r="EM92" i="1"/>
  <c r="FB92" i="1" s="1"/>
  <c r="EQ45" i="1"/>
  <c r="EJ31" i="1"/>
  <c r="EL53" i="1"/>
  <c r="EQ90" i="1"/>
  <c r="EL81" i="1"/>
  <c r="EJ65" i="1"/>
  <c r="EL59" i="1"/>
  <c r="ER85" i="1"/>
  <c r="EK36" i="1"/>
  <c r="EN36" i="1"/>
  <c r="EK67" i="1"/>
  <c r="EN67" i="1"/>
  <c r="EN34" i="1"/>
  <c r="EK34" i="1"/>
  <c r="EN55" i="1"/>
  <c r="EK55" i="1"/>
  <c r="EN30" i="1"/>
  <c r="EK30" i="1"/>
  <c r="EK63" i="1"/>
  <c r="EN63" i="1"/>
  <c r="EQ80" i="1"/>
  <c r="EJ63" i="1"/>
  <c r="ER75" i="1"/>
  <c r="EQ82" i="1"/>
  <c r="EQ27" i="1"/>
  <c r="EL36" i="1"/>
  <c r="EJ48" i="1"/>
  <c r="EQ88" i="1"/>
  <c r="ER30" i="1"/>
  <c r="EL69" i="1"/>
  <c r="EJ44" i="1"/>
  <c r="EM34" i="1"/>
  <c r="FB34" i="1" s="1"/>
  <c r="EQ67" i="1"/>
  <c r="EL28" i="1"/>
  <c r="EM37" i="1"/>
  <c r="EQ49" i="1"/>
  <c r="EJ68" i="1"/>
  <c r="EM94" i="1"/>
  <c r="FB94" i="1" s="1"/>
  <c r="EJ50" i="1"/>
  <c r="ER89" i="1"/>
  <c r="ER92" i="1"/>
  <c r="EL45" i="1"/>
  <c r="EL31" i="1"/>
  <c r="EQ53" i="1"/>
  <c r="EJ90" i="1"/>
  <c r="FF90" i="1" s="1"/>
  <c r="EQ81" i="1"/>
  <c r="EM65" i="1"/>
  <c r="FB65" i="1" s="1"/>
  <c r="EM59" i="1"/>
  <c r="FB59" i="1" s="1"/>
  <c r="EL85" i="1"/>
  <c r="ER93" i="1"/>
  <c r="EJ93" i="1"/>
  <c r="EN93" i="1"/>
  <c r="EK93" i="1"/>
  <c r="EQ93" i="1"/>
  <c r="EM93" i="1"/>
  <c r="FB93" i="1" s="1"/>
  <c r="EL93" i="1"/>
  <c r="EN85" i="1"/>
  <c r="EK85" i="1"/>
  <c r="EK50" i="1"/>
  <c r="EN50" i="1"/>
  <c r="EN31" i="1"/>
  <c r="EK31" i="1"/>
  <c r="EN78" i="1"/>
  <c r="EK78" i="1"/>
  <c r="EN57" i="1"/>
  <c r="EK57" i="1"/>
  <c r="EL82" i="1"/>
  <c r="FB36" i="1"/>
  <c r="AH100" i="1"/>
  <c r="K112" i="1"/>
  <c r="EW91" i="1"/>
  <c r="EY91" i="1" s="1"/>
  <c r="EW97" i="1"/>
  <c r="EY97" i="1" s="1"/>
  <c r="EV91" i="1"/>
  <c r="EX91" i="1" s="1"/>
  <c r="EV97" i="1"/>
  <c r="EX97" i="1" s="1"/>
  <c r="E48" i="36"/>
  <c r="E54" i="37"/>
  <c r="AW100" i="1"/>
  <c r="E39" i="35"/>
  <c r="FB75" i="1"/>
  <c r="FB47" i="1"/>
  <c r="FD80" i="1"/>
  <c r="FB39" i="1"/>
  <c r="FB72" i="1"/>
  <c r="FB63" i="1"/>
  <c r="FB85" i="1"/>
  <c r="M9" i="32"/>
  <c r="M9" i="27"/>
  <c r="M8" i="26"/>
  <c r="M9" i="25"/>
  <c r="M10" i="34"/>
  <c r="M8" i="27"/>
  <c r="M8" i="25"/>
  <c r="E50" i="34"/>
  <c r="E27" i="16"/>
  <c r="E40" i="24"/>
  <c r="E35" i="29"/>
  <c r="E21" i="21"/>
  <c r="E39" i="26"/>
  <c r="E44" i="27"/>
  <c r="E31" i="10"/>
  <c r="E32" i="18"/>
  <c r="E29" i="12"/>
  <c r="E40" i="25"/>
  <c r="E32" i="19"/>
  <c r="E47" i="32"/>
  <c r="E29" i="17"/>
  <c r="E34" i="23"/>
  <c r="E41" i="30"/>
  <c r="E28" i="13"/>
  <c r="E32" i="11"/>
  <c r="E29" i="15"/>
  <c r="E32" i="22"/>
  <c r="E34" i="31"/>
  <c r="E38" i="7"/>
  <c r="M38" i="7" s="1"/>
  <c r="E9" i="5"/>
  <c r="M9" i="5" s="1"/>
  <c r="M9" i="26"/>
  <c r="M8" i="29"/>
  <c r="B51" i="34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K121" i="1" l="1"/>
  <c r="EV33" i="1"/>
  <c r="EX33" i="1" s="1"/>
  <c r="EO52" i="1"/>
  <c r="FF33" i="1"/>
  <c r="EV52" i="1"/>
  <c r="EX52" i="1" s="1"/>
  <c r="EW52" i="1"/>
  <c r="EY52" i="1" s="1"/>
  <c r="EV53" i="1"/>
  <c r="EX53" i="1" s="1"/>
  <c r="FA52" i="1"/>
  <c r="FB52" i="1"/>
  <c r="ES33" i="1"/>
  <c r="FF52" i="1"/>
  <c r="ES52" i="1"/>
  <c r="FD52" i="1"/>
  <c r="EO33" i="1"/>
  <c r="FA33" i="1"/>
  <c r="EW33" i="1"/>
  <c r="EY33" i="1" s="1"/>
  <c r="ET33" i="1"/>
  <c r="ET69" i="1"/>
  <c r="EJ100" i="1"/>
  <c r="K120" i="1" s="1"/>
  <c r="EN99" i="1"/>
  <c r="EM100" i="1"/>
  <c r="K122" i="1" s="1"/>
  <c r="EM99" i="1"/>
  <c r="EK99" i="1"/>
  <c r="EL99" i="1"/>
  <c r="EJ99" i="1"/>
  <c r="K133" i="1" s="1"/>
  <c r="EW71" i="1"/>
  <c r="EY71" i="1" s="1"/>
  <c r="EO28" i="1"/>
  <c r="FD41" i="1"/>
  <c r="EV66" i="1"/>
  <c r="EX66" i="1" s="1"/>
  <c r="ET80" i="1"/>
  <c r="FB37" i="1"/>
  <c r="FD45" i="1"/>
  <c r="EW40" i="1"/>
  <c r="EY40" i="1" s="1"/>
  <c r="EW92" i="1"/>
  <c r="EY92" i="1" s="1"/>
  <c r="ES41" i="1"/>
  <c r="EV41" i="1"/>
  <c r="EX41" i="1" s="1"/>
  <c r="ET64" i="1"/>
  <c r="EV75" i="1"/>
  <c r="EX75" i="1" s="1"/>
  <c r="EW80" i="1"/>
  <c r="EY80" i="1" s="1"/>
  <c r="EW35" i="1"/>
  <c r="EY35" i="1" s="1"/>
  <c r="EO77" i="1"/>
  <c r="EW48" i="1"/>
  <c r="EY48" i="1" s="1"/>
  <c r="EW70" i="1"/>
  <c r="EY70" i="1" s="1"/>
  <c r="EW81" i="1"/>
  <c r="EY81" i="1" s="1"/>
  <c r="EW61" i="1"/>
  <c r="EY61" i="1" s="1"/>
  <c r="EW57" i="1"/>
  <c r="EY57" i="1" s="1"/>
  <c r="EV58" i="1"/>
  <c r="EX58" i="1" s="1"/>
  <c r="EV32" i="1"/>
  <c r="EX32" i="1" s="1"/>
  <c r="ES45" i="1"/>
  <c r="FD32" i="1"/>
  <c r="EW54" i="1"/>
  <c r="EY54" i="1" s="1"/>
  <c r="EW83" i="1"/>
  <c r="EY83" i="1" s="1"/>
  <c r="EO30" i="1"/>
  <c r="EV43" i="1"/>
  <c r="EX43" i="1" s="1"/>
  <c r="FA41" i="1"/>
  <c r="EW34" i="1"/>
  <c r="EY34" i="1" s="1"/>
  <c r="EW85" i="1"/>
  <c r="EY85" i="1" s="1"/>
  <c r="ET78" i="1"/>
  <c r="EV45" i="1"/>
  <c r="EX45" i="1" s="1"/>
  <c r="EW50" i="1"/>
  <c r="EY50" i="1" s="1"/>
  <c r="EW32" i="1"/>
  <c r="EY32" i="1" s="1"/>
  <c r="EV39" i="1"/>
  <c r="EX39" i="1" s="1"/>
  <c r="FD67" i="1"/>
  <c r="FA58" i="1"/>
  <c r="FD58" i="1"/>
  <c r="ES30" i="1"/>
  <c r="ET61" i="1"/>
  <c r="EV85" i="1"/>
  <c r="EX85" i="1" s="1"/>
  <c r="EW69" i="1"/>
  <c r="EY69" i="1" s="1"/>
  <c r="EV78" i="1"/>
  <c r="EX78" i="1" s="1"/>
  <c r="EW31" i="1"/>
  <c r="EY31" i="1" s="1"/>
  <c r="EW78" i="1"/>
  <c r="EY78" i="1" s="1"/>
  <c r="ET85" i="1"/>
  <c r="FD53" i="1"/>
  <c r="FF53" i="1"/>
  <c r="EW41" i="1"/>
  <c r="EY41" i="1" s="1"/>
  <c r="FA44" i="1"/>
  <c r="EW64" i="1"/>
  <c r="EY64" i="1" s="1"/>
  <c r="EV81" i="1"/>
  <c r="EX81" i="1" s="1"/>
  <c r="ES29" i="1"/>
  <c r="ES32" i="1"/>
  <c r="ET67" i="1"/>
  <c r="FF86" i="1"/>
  <c r="FA55" i="1"/>
  <c r="EV86" i="1"/>
  <c r="EX86" i="1" s="1"/>
  <c r="EW90" i="1"/>
  <c r="EY90" i="1" s="1"/>
  <c r="EW67" i="1"/>
  <c r="EY67" i="1" s="1"/>
  <c r="EV67" i="1"/>
  <c r="EX67" i="1" s="1"/>
  <c r="EV70" i="1"/>
  <c r="EX70" i="1" s="1"/>
  <c r="EW39" i="1"/>
  <c r="EY39" i="1" s="1"/>
  <c r="FF59" i="1"/>
  <c r="ET29" i="1"/>
  <c r="ES53" i="1"/>
  <c r="EV29" i="1"/>
  <c r="EX29" i="1" s="1"/>
  <c r="EW79" i="1"/>
  <c r="EY79" i="1" s="1"/>
  <c r="ET60" i="1"/>
  <c r="FA83" i="1"/>
  <c r="EW44" i="1"/>
  <c r="EY44" i="1" s="1"/>
  <c r="FD90" i="1"/>
  <c r="EW60" i="1"/>
  <c r="EY60" i="1" s="1"/>
  <c r="ES90" i="1"/>
  <c r="EV76" i="1"/>
  <c r="EX76" i="1" s="1"/>
  <c r="EV90" i="1"/>
  <c r="EX90" i="1" s="1"/>
  <c r="EV83" i="1"/>
  <c r="EX83" i="1" s="1"/>
  <c r="EO86" i="1"/>
  <c r="FD29" i="1"/>
  <c r="EW55" i="1"/>
  <c r="EY55" i="1" s="1"/>
  <c r="FD83" i="1"/>
  <c r="EW46" i="1"/>
  <c r="EY46" i="1" s="1"/>
  <c r="FD43" i="1"/>
  <c r="FA43" i="1"/>
  <c r="ET45" i="1"/>
  <c r="ET72" i="1"/>
  <c r="ES43" i="1"/>
  <c r="FF43" i="1"/>
  <c r="EW75" i="1"/>
  <c r="EY75" i="1" s="1"/>
  <c r="EV38" i="1"/>
  <c r="EX38" i="1" s="1"/>
  <c r="FD38" i="1"/>
  <c r="EV89" i="1"/>
  <c r="EX89" i="1" s="1"/>
  <c r="FD94" i="1"/>
  <c r="ET43" i="1"/>
  <c r="FA59" i="1"/>
  <c r="EW49" i="1"/>
  <c r="EY49" i="1" s="1"/>
  <c r="EV59" i="1"/>
  <c r="EX59" i="1" s="1"/>
  <c r="EW45" i="1"/>
  <c r="EY45" i="1" s="1"/>
  <c r="EV94" i="1"/>
  <c r="EX94" i="1" s="1"/>
  <c r="FA29" i="1"/>
  <c r="FF29" i="1"/>
  <c r="EW43" i="1"/>
  <c r="EY43" i="1" s="1"/>
  <c r="FA30" i="1"/>
  <c r="ET79" i="1"/>
  <c r="FF30" i="1"/>
  <c r="FF44" i="1"/>
  <c r="ES28" i="1"/>
  <c r="FF28" i="1"/>
  <c r="ES59" i="1"/>
  <c r="FA53" i="1"/>
  <c r="FA32" i="1"/>
  <c r="EV44" i="1"/>
  <c r="EX44" i="1" s="1"/>
  <c r="FD44" i="1"/>
  <c r="EV36" i="1"/>
  <c r="EX36" i="1" s="1"/>
  <c r="FA67" i="1"/>
  <c r="EW53" i="1"/>
  <c r="EY53" i="1" s="1"/>
  <c r="FF81" i="1"/>
  <c r="ET31" i="1"/>
  <c r="EW29" i="1"/>
  <c r="EY29" i="1" s="1"/>
  <c r="FD36" i="1"/>
  <c r="EW72" i="1"/>
  <c r="EY72" i="1" s="1"/>
  <c r="EV57" i="1"/>
  <c r="EX57" i="1" s="1"/>
  <c r="FA80" i="1"/>
  <c r="FF57" i="1"/>
  <c r="FA45" i="1"/>
  <c r="FF80" i="1"/>
  <c r="FD76" i="1"/>
  <c r="FA47" i="1"/>
  <c r="FD47" i="1"/>
  <c r="EV80" i="1"/>
  <c r="EX80" i="1" s="1"/>
  <c r="ES57" i="1"/>
  <c r="EV40" i="1"/>
  <c r="EX40" i="1" s="1"/>
  <c r="FF55" i="1"/>
  <c r="ET55" i="1"/>
  <c r="FD55" i="1"/>
  <c r="ET49" i="1"/>
  <c r="FD40" i="1"/>
  <c r="ES55" i="1"/>
  <c r="FF85" i="1"/>
  <c r="EW63" i="1"/>
  <c r="EY63" i="1" s="1"/>
  <c r="EV47" i="1"/>
  <c r="EX47" i="1" s="1"/>
  <c r="EX28" i="1"/>
  <c r="FF70" i="1"/>
  <c r="EV55" i="1"/>
  <c r="EX55" i="1" s="1"/>
  <c r="EV28" i="1"/>
  <c r="EW94" i="1"/>
  <c r="EY94" i="1" s="1"/>
  <c r="EW36" i="1"/>
  <c r="EY36" i="1" s="1"/>
  <c r="EO71" i="1"/>
  <c r="EV65" i="1"/>
  <c r="EX65" i="1" s="1"/>
  <c r="EO85" i="1"/>
  <c r="EW58" i="1"/>
  <c r="EY58" i="1" s="1"/>
  <c r="EV61" i="1"/>
  <c r="EX61" i="1" s="1"/>
  <c r="EO75" i="1"/>
  <c r="EW73" i="1"/>
  <c r="EY73" i="1" s="1"/>
  <c r="EV34" i="1"/>
  <c r="EX34" i="1" s="1"/>
  <c r="EO31" i="1"/>
  <c r="EO92" i="1"/>
  <c r="EO32" i="1"/>
  <c r="EO79" i="1"/>
  <c r="EO36" i="1"/>
  <c r="EV37" i="1"/>
  <c r="EX37" i="1" s="1"/>
  <c r="EV73" i="1"/>
  <c r="EX73" i="1" s="1"/>
  <c r="EO81" i="1"/>
  <c r="EV54" i="1"/>
  <c r="EX54" i="1" s="1"/>
  <c r="EO82" i="1"/>
  <c r="EW42" i="1"/>
  <c r="EY42" i="1" s="1"/>
  <c r="ES67" i="1"/>
  <c r="ET53" i="1"/>
  <c r="EO39" i="1"/>
  <c r="ET41" i="1"/>
  <c r="EW56" i="1"/>
  <c r="EY56" i="1" s="1"/>
  <c r="EO41" i="1"/>
  <c r="EO58" i="1"/>
  <c r="EW88" i="1"/>
  <c r="EY88" i="1" s="1"/>
  <c r="EO44" i="1"/>
  <c r="EO70" i="1"/>
  <c r="EO62" i="1"/>
  <c r="EO88" i="1"/>
  <c r="EO83" i="1"/>
  <c r="EV82" i="1"/>
  <c r="EX82" i="1" s="1"/>
  <c r="EO49" i="1"/>
  <c r="EO65" i="1"/>
  <c r="EO94" i="1"/>
  <c r="EW30" i="1"/>
  <c r="EY30" i="1" s="1"/>
  <c r="EW95" i="1"/>
  <c r="EY95" i="1" s="1"/>
  <c r="FA57" i="1"/>
  <c r="ES38" i="1"/>
  <c r="ES58" i="1"/>
  <c r="EO56" i="1"/>
  <c r="EV68" i="1"/>
  <c r="EX68" i="1" s="1"/>
  <c r="EW68" i="1"/>
  <c r="EY68" i="1" s="1"/>
  <c r="EO89" i="1"/>
  <c r="EW66" i="1"/>
  <c r="EY66" i="1" s="1"/>
  <c r="EO46" i="1"/>
  <c r="EV95" i="1"/>
  <c r="EX95" i="1" s="1"/>
  <c r="EO87" i="1"/>
  <c r="EV51" i="1"/>
  <c r="EX51" i="1" s="1"/>
  <c r="EO93" i="1"/>
  <c r="EO68" i="1"/>
  <c r="EO57" i="1"/>
  <c r="EW93" i="1"/>
  <c r="EY93" i="1" s="1"/>
  <c r="FF87" i="1"/>
  <c r="FA87" i="1"/>
  <c r="FD87" i="1"/>
  <c r="ES87" i="1"/>
  <c r="EO76" i="1"/>
  <c r="EO40" i="1"/>
  <c r="EV62" i="1"/>
  <c r="EX62" i="1" s="1"/>
  <c r="EV87" i="1"/>
  <c r="EX87" i="1" s="1"/>
  <c r="EO78" i="1"/>
  <c r="EO67" i="1"/>
  <c r="FF74" i="1"/>
  <c r="ES74" i="1"/>
  <c r="FD74" i="1"/>
  <c r="FA74" i="1"/>
  <c r="ET76" i="1"/>
  <c r="EO38" i="1"/>
  <c r="FA46" i="1"/>
  <c r="FF46" i="1"/>
  <c r="ES46" i="1"/>
  <c r="FD46" i="1"/>
  <c r="EO45" i="1"/>
  <c r="EY28" i="1"/>
  <c r="ET28" i="1"/>
  <c r="EO59" i="1"/>
  <c r="FA72" i="1"/>
  <c r="FF72" i="1"/>
  <c r="ES72" i="1"/>
  <c r="FD72" i="1"/>
  <c r="FA95" i="1"/>
  <c r="ES95" i="1"/>
  <c r="FD95" i="1"/>
  <c r="FF95" i="1"/>
  <c r="FA85" i="1"/>
  <c r="K117" i="1"/>
  <c r="FA76" i="1"/>
  <c r="ET54" i="1"/>
  <c r="ES40" i="1"/>
  <c r="FA89" i="1"/>
  <c r="FF89" i="1"/>
  <c r="FD89" i="1"/>
  <c r="ES89" i="1"/>
  <c r="ET51" i="1"/>
  <c r="ES69" i="1"/>
  <c r="FF69" i="1"/>
  <c r="FA69" i="1"/>
  <c r="FD69" i="1"/>
  <c r="ET77" i="1"/>
  <c r="FA94" i="1"/>
  <c r="ES44" i="1"/>
  <c r="ES60" i="1"/>
  <c r="FD60" i="1"/>
  <c r="FF60" i="1"/>
  <c r="FA60" i="1"/>
  <c r="EO34" i="1"/>
  <c r="ES49" i="1"/>
  <c r="FA49" i="1"/>
  <c r="FF49" i="1"/>
  <c r="FD49" i="1"/>
  <c r="EW47" i="1"/>
  <c r="EY47" i="1" s="1"/>
  <c r="ES36" i="1"/>
  <c r="K118" i="1"/>
  <c r="FF48" i="1"/>
  <c r="FA48" i="1"/>
  <c r="ES48" i="1"/>
  <c r="FD48" i="1"/>
  <c r="FA79" i="1"/>
  <c r="ES79" i="1"/>
  <c r="FD79" i="1"/>
  <c r="FF79" i="1"/>
  <c r="EW62" i="1"/>
  <c r="EY62" i="1" s="1"/>
  <c r="EW87" i="1"/>
  <c r="EY87" i="1" s="1"/>
  <c r="EV88" i="1"/>
  <c r="EX88" i="1" s="1"/>
  <c r="ET81" i="1"/>
  <c r="EV48" i="1"/>
  <c r="EX48" i="1" s="1"/>
  <c r="ET42" i="1"/>
  <c r="EO54" i="1"/>
  <c r="EO60" i="1"/>
  <c r="EW74" i="1"/>
  <c r="EY74" i="1" s="1"/>
  <c r="EV69" i="1"/>
  <c r="EX69" i="1" s="1"/>
  <c r="EV56" i="1"/>
  <c r="EX56" i="1" s="1"/>
  <c r="EO35" i="1"/>
  <c r="ET38" i="1"/>
  <c r="FD31" i="1"/>
  <c r="ES31" i="1"/>
  <c r="FF31" i="1"/>
  <c r="FA31" i="1"/>
  <c r="EO48" i="1"/>
  <c r="EO27" i="1"/>
  <c r="EO42" i="1"/>
  <c r="ET34" i="1"/>
  <c r="ET74" i="1"/>
  <c r="ES35" i="1"/>
  <c r="FD35" i="1"/>
  <c r="FF35" i="1"/>
  <c r="FA35" i="1"/>
  <c r="ET37" i="1"/>
  <c r="K113" i="1"/>
  <c r="EV30" i="1"/>
  <c r="EX30" i="1" s="1"/>
  <c r="EW82" i="1"/>
  <c r="EY82" i="1" s="1"/>
  <c r="ET57" i="1"/>
  <c r="ES73" i="1"/>
  <c r="FA73" i="1"/>
  <c r="FD73" i="1"/>
  <c r="FF73" i="1"/>
  <c r="ET56" i="1"/>
  <c r="ET66" i="1"/>
  <c r="ET58" i="1"/>
  <c r="EV92" i="1"/>
  <c r="EX92" i="1" s="1"/>
  <c r="FA65" i="1"/>
  <c r="FD65" i="1"/>
  <c r="FF65" i="1"/>
  <c r="ES65" i="1"/>
  <c r="ES86" i="1"/>
  <c r="FF93" i="1"/>
  <c r="ES93" i="1"/>
  <c r="FD93" i="1"/>
  <c r="FA93" i="1"/>
  <c r="EO63" i="1"/>
  <c r="ET94" i="1"/>
  <c r="EO64" i="1"/>
  <c r="EV31" i="1"/>
  <c r="EX31" i="1" s="1"/>
  <c r="EV35" i="1"/>
  <c r="EX35" i="1" s="1"/>
  <c r="ES83" i="1"/>
  <c r="EW28" i="1"/>
  <c r="ES88" i="1"/>
  <c r="FA88" i="1"/>
  <c r="FF88" i="1"/>
  <c r="EV79" i="1"/>
  <c r="EX79" i="1" s="1"/>
  <c r="EV49" i="1"/>
  <c r="EX49" i="1" s="1"/>
  <c r="FA27" i="1"/>
  <c r="FD27" i="1"/>
  <c r="ES27" i="1"/>
  <c r="EX27" i="1"/>
  <c r="FF27" i="1"/>
  <c r="ET73" i="1"/>
  <c r="EO55" i="1"/>
  <c r="ES77" i="1"/>
  <c r="FD77" i="1"/>
  <c r="FA77" i="1"/>
  <c r="FF77" i="1"/>
  <c r="ET48" i="1"/>
  <c r="EO37" i="1"/>
  <c r="ET65" i="1"/>
  <c r="EV63" i="1"/>
  <c r="EX63" i="1" s="1"/>
  <c r="FA38" i="1"/>
  <c r="FA86" i="1"/>
  <c r="ET93" i="1"/>
  <c r="ET30" i="1"/>
  <c r="ET70" i="1"/>
  <c r="ET63" i="1"/>
  <c r="ES70" i="1"/>
  <c r="ET47" i="1"/>
  <c r="FF71" i="1"/>
  <c r="FD71" i="1"/>
  <c r="ES71" i="1"/>
  <c r="FA71" i="1"/>
  <c r="EW86" i="1"/>
  <c r="EY86" i="1" s="1"/>
  <c r="FA42" i="1"/>
  <c r="FF42" i="1"/>
  <c r="ES42" i="1"/>
  <c r="FD42" i="1"/>
  <c r="EV60" i="1"/>
  <c r="EX60" i="1" s="1"/>
  <c r="ET50" i="1"/>
  <c r="ET36" i="1"/>
  <c r="FA56" i="1"/>
  <c r="ES56" i="1"/>
  <c r="FD56" i="1"/>
  <c r="FF56" i="1"/>
  <c r="FF63" i="1"/>
  <c r="FA63" i="1"/>
  <c r="FD63" i="1"/>
  <c r="ES63" i="1"/>
  <c r="ET46" i="1"/>
  <c r="ET59" i="1"/>
  <c r="EO95" i="1"/>
  <c r="FA90" i="1"/>
  <c r="FA36" i="1"/>
  <c r="ES80" i="1"/>
  <c r="FA28" i="1"/>
  <c r="EW37" i="1"/>
  <c r="EY37" i="1" s="1"/>
  <c r="FA70" i="1"/>
  <c r="FA81" i="1"/>
  <c r="EO29" i="1"/>
  <c r="ET71" i="1"/>
  <c r="ET88" i="1"/>
  <c r="ET82" i="1"/>
  <c r="EV74" i="1"/>
  <c r="EX74" i="1" s="1"/>
  <c r="EO73" i="1"/>
  <c r="FA68" i="1"/>
  <c r="ES68" i="1"/>
  <c r="FD68" i="1"/>
  <c r="FF68" i="1"/>
  <c r="FA34" i="1"/>
  <c r="ES34" i="1"/>
  <c r="FF34" i="1"/>
  <c r="FD34" i="1"/>
  <c r="ES64" i="1"/>
  <c r="FD64" i="1"/>
  <c r="FF64" i="1"/>
  <c r="FA64" i="1"/>
  <c r="ET89" i="1"/>
  <c r="EW51" i="1"/>
  <c r="EY51" i="1" s="1"/>
  <c r="ET32" i="1"/>
  <c r="EV27" i="1"/>
  <c r="EO69" i="1"/>
  <c r="EW77" i="1"/>
  <c r="EY77" i="1" s="1"/>
  <c r="ET44" i="1"/>
  <c r="FF75" i="1"/>
  <c r="FA75" i="1"/>
  <c r="FD75" i="1"/>
  <c r="ES75" i="1"/>
  <c r="ES85" i="1"/>
  <c r="EV77" i="1"/>
  <c r="EX77" i="1" s="1"/>
  <c r="ES76" i="1"/>
  <c r="ES47" i="1"/>
  <c r="EW38" i="1"/>
  <c r="EY38" i="1" s="1"/>
  <c r="ES81" i="1"/>
  <c r="EV71" i="1"/>
  <c r="EX71" i="1" s="1"/>
  <c r="EO61" i="1"/>
  <c r="EW27" i="1"/>
  <c r="EO50" i="1"/>
  <c r="EO72" i="1"/>
  <c r="FD39" i="1"/>
  <c r="FA39" i="1"/>
  <c r="FF39" i="1"/>
  <c r="ES39" i="1"/>
  <c r="EO80" i="1"/>
  <c r="FA37" i="1"/>
  <c r="FD37" i="1"/>
  <c r="FF37" i="1"/>
  <c r="ES37" i="1"/>
  <c r="EV42" i="1"/>
  <c r="EX42" i="1" s="1"/>
  <c r="FF66" i="1"/>
  <c r="FD66" i="1"/>
  <c r="FA66" i="1"/>
  <c r="ES66" i="1"/>
  <c r="EO51" i="1"/>
  <c r="ET39" i="1"/>
  <c r="EV64" i="1"/>
  <c r="EX64" i="1" s="1"/>
  <c r="EV72" i="1"/>
  <c r="EX72" i="1" s="1"/>
  <c r="EV46" i="1"/>
  <c r="EX46" i="1" s="1"/>
  <c r="ET95" i="1"/>
  <c r="FF61" i="1"/>
  <c r="FA61" i="1"/>
  <c r="ES61" i="1"/>
  <c r="FD61" i="1"/>
  <c r="EW76" i="1"/>
  <c r="EY76" i="1" s="1"/>
  <c r="ES94" i="1"/>
  <c r="FA40" i="1"/>
  <c r="FF62" i="1"/>
  <c r="FD62" i="1"/>
  <c r="FA62" i="1"/>
  <c r="ES62" i="1"/>
  <c r="ET35" i="1"/>
  <c r="EO53" i="1"/>
  <c r="ET86" i="1"/>
  <c r="EY27" i="1"/>
  <c r="ET27" i="1"/>
  <c r="ET62" i="1"/>
  <c r="ET87" i="1"/>
  <c r="EO43" i="1"/>
  <c r="FD50" i="1"/>
  <c r="FA50" i="1"/>
  <c r="ES50" i="1"/>
  <c r="FF50" i="1"/>
  <c r="ET75" i="1"/>
  <c r="FD82" i="1"/>
  <c r="FF82" i="1"/>
  <c r="FA82" i="1"/>
  <c r="ES82" i="1"/>
  <c r="EO74" i="1"/>
  <c r="FD78" i="1"/>
  <c r="FA78" i="1"/>
  <c r="ES78" i="1"/>
  <c r="FF78" i="1"/>
  <c r="ET92" i="1"/>
  <c r="EO66" i="1"/>
  <c r="FF92" i="1"/>
  <c r="ES92" i="1"/>
  <c r="FA92" i="1"/>
  <c r="FD92" i="1"/>
  <c r="ET68" i="1"/>
  <c r="FD54" i="1"/>
  <c r="ES54" i="1"/>
  <c r="FA54" i="1"/>
  <c r="FF54" i="1"/>
  <c r="FD51" i="1"/>
  <c r="FF51" i="1"/>
  <c r="ES51" i="1"/>
  <c r="FA51" i="1"/>
  <c r="EO90" i="1"/>
  <c r="EW89" i="1"/>
  <c r="EY89" i="1" s="1"/>
  <c r="ET40" i="1"/>
  <c r="EV93" i="1"/>
  <c r="EX93" i="1" s="1"/>
  <c r="ET90" i="1"/>
  <c r="EO47" i="1"/>
  <c r="ET83" i="1"/>
  <c r="EW65" i="1"/>
  <c r="EY65" i="1" s="1"/>
  <c r="EV50" i="1"/>
  <c r="EX50" i="1" s="1"/>
  <c r="EW59" i="1"/>
  <c r="EY59" i="1" s="1"/>
  <c r="EO99" i="1" l="1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4" i="34"/>
  <c r="B45" i="34"/>
  <c r="B46" i="34"/>
  <c r="B47" i="34"/>
  <c r="B48" i="34"/>
  <c r="B49" i="34"/>
  <c r="B40" i="35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69" i="35" s="1"/>
  <c r="B70" i="35" s="1"/>
  <c r="B71" i="35" s="1"/>
  <c r="B72" i="35" s="1"/>
  <c r="B73" i="35" s="1"/>
  <c r="B8" i="35"/>
  <c r="B9" i="35" s="1"/>
  <c r="B10" i="35" s="1"/>
  <c r="B11" i="35" s="1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49" i="36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8" i="36"/>
  <c r="B9" i="36" s="1"/>
  <c r="B10" i="36" s="1"/>
  <c r="B11" i="36" s="1"/>
  <c r="B12" i="36" s="1"/>
  <c r="B13" i="36" s="1"/>
  <c r="B14" i="36" s="1"/>
  <c r="B15" i="36" s="1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55" i="37"/>
  <c r="B56" i="37" l="1"/>
  <c r="B57" i="37" s="1"/>
  <c r="B58" i="37" s="1"/>
  <c r="B59" i="37" s="1"/>
  <c r="B60" i="37" s="1"/>
  <c r="B61" i="37" s="1"/>
  <c r="B62" i="37" s="1"/>
  <c r="B63" i="37" s="1"/>
  <c r="B64" i="37" s="1"/>
  <c r="B65" i="37" s="1"/>
  <c r="B66" i="37" s="1"/>
  <c r="B67" i="37" s="1"/>
  <c r="B68" i="37" s="1"/>
  <c r="B69" i="37" s="1"/>
  <c r="B70" i="37" s="1"/>
  <c r="B71" i="37" s="1"/>
  <c r="B72" i="37" s="1"/>
  <c r="B73" i="37" s="1"/>
  <c r="B74" i="37" s="1"/>
  <c r="B75" i="37" s="1"/>
  <c r="B76" i="37" s="1"/>
  <c r="B49" i="38"/>
  <c r="B50" i="38" s="1"/>
  <c r="B51" i="38" s="1"/>
  <c r="B52" i="38" s="1"/>
  <c r="B53" i="38" s="1"/>
  <c r="B54" i="38" s="1"/>
  <c r="B55" i="38" s="1"/>
  <c r="B56" i="38" s="1"/>
  <c r="B57" i="38" s="1"/>
  <c r="B58" i="38" s="1"/>
  <c r="B59" i="38" s="1"/>
  <c r="B60" i="38" s="1"/>
  <c r="B61" i="38" s="1"/>
  <c r="B62" i="38" s="1"/>
  <c r="B63" i="38" s="1"/>
  <c r="B64" i="38" s="1"/>
  <c r="B65" i="38" s="1"/>
  <c r="B66" i="38" s="1"/>
  <c r="B67" i="38" s="1"/>
  <c r="B68" i="38" s="1"/>
  <c r="B69" i="38" s="1"/>
  <c r="B70" i="38" s="1"/>
  <c r="B71" i="38" s="1"/>
  <c r="B72" i="38" s="1"/>
  <c r="B73" i="38" s="1"/>
  <c r="B74" i="38" s="1"/>
  <c r="B75" i="38" s="1"/>
  <c r="B76" i="38" s="1"/>
  <c r="B77" i="38" s="1"/>
  <c r="B78" i="38" s="1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B40" i="38"/>
  <c r="B41" i="38"/>
  <c r="B42" i="38"/>
  <c r="B43" i="38"/>
  <c r="B44" i="38"/>
  <c r="B45" i="38"/>
  <c r="B46" i="38"/>
  <c r="B47" i="38"/>
  <c r="B8" i="37"/>
  <c r="B9" i="37"/>
  <c r="B10" i="37"/>
  <c r="B11" i="37"/>
  <c r="B12" i="37"/>
  <c r="B13" i="37"/>
  <c r="B14" i="37"/>
  <c r="B15" i="37"/>
  <c r="B16" i="37"/>
  <c r="B17" i="37"/>
  <c r="B18" i="37"/>
  <c r="B19" i="37"/>
  <c r="B20" i="37"/>
  <c r="B21" i="37"/>
  <c r="B22" i="37"/>
  <c r="B23" i="37"/>
  <c r="B24" i="37"/>
  <c r="B25" i="37"/>
  <c r="B26" i="37"/>
  <c r="B27" i="37"/>
  <c r="B28" i="37"/>
  <c r="B29" i="37"/>
  <c r="B30" i="37"/>
  <c r="B31" i="37"/>
  <c r="B32" i="37"/>
  <c r="B33" i="37"/>
  <c r="B34" i="37"/>
  <c r="B35" i="37"/>
  <c r="B36" i="37"/>
  <c r="B37" i="37"/>
  <c r="B38" i="37"/>
  <c r="B39" i="37"/>
  <c r="B40" i="37"/>
  <c r="B41" i="37"/>
  <c r="B42" i="37"/>
  <c r="B43" i="37"/>
  <c r="B44" i="37"/>
  <c r="B45" i="37"/>
  <c r="B46" i="37"/>
  <c r="B47" i="37"/>
  <c r="B48" i="37"/>
  <c r="B49" i="37"/>
  <c r="B50" i="37"/>
  <c r="B51" i="37"/>
  <c r="B52" i="37"/>
  <c r="B53" i="37"/>
</calcChain>
</file>

<file path=xl/sharedStrings.xml><?xml version="1.0" encoding="utf-8"?>
<sst xmlns="http://schemas.openxmlformats.org/spreadsheetml/2006/main" count="4800" uniqueCount="399">
  <si>
    <t>Plassiffer:</t>
  </si>
  <si>
    <t>Deltakerens plassering i løpet. I løp med to løypelengder gis plassifrene separat for begge løypene</t>
  </si>
  <si>
    <t>B</t>
  </si>
  <si>
    <t>Ved brutt løp gis deltakeren plassiffer én dårligere enn dårligste som har fullført</t>
  </si>
  <si>
    <t xml:space="preserve">Løype </t>
  </si>
  <si>
    <t>Løypelegger/ansvarlig får plassiffer</t>
  </si>
  <si>
    <t>Deltakeren har brutt eller mangler post(er)</t>
  </si>
  <si>
    <t>Arr</t>
  </si>
  <si>
    <t>Arrangør/medhjelper får plassiffer</t>
  </si>
  <si>
    <t>Plassiffer for arrangører (valgbart):</t>
  </si>
  <si>
    <t xml:space="preserve">x: </t>
  </si>
  <si>
    <t>Deltakeren har ikke deltatt i løpet</t>
  </si>
  <si>
    <t>Plassiffer sum:</t>
  </si>
  <si>
    <t>Summen av deltakerens plassiffer i alle løp hen har deltatt hhv. fullført</t>
  </si>
  <si>
    <t>Plassiffer gjennomsnitt:</t>
  </si>
  <si>
    <t>Plassiffer sum delt på antall løp deltakeren har deltatt hhv. fullført</t>
  </si>
  <si>
    <t>Modifisert plassiffer sum:</t>
  </si>
  <si>
    <r>
      <rPr>
        <b/>
        <sz val="11"/>
        <color theme="4"/>
        <rFont val="Calibri"/>
        <family val="2"/>
        <scheme val="minor"/>
      </rPr>
      <t>Modifisert plassiffer sum</t>
    </r>
    <r>
      <rPr>
        <sz val="11"/>
        <color theme="4"/>
        <rFont val="Calibri"/>
        <family val="2"/>
        <scheme val="minor"/>
      </rPr>
      <t xml:space="preserve"> er et forsøk på å premiere deltakelse i flest mulig løp.  </t>
    </r>
  </si>
  <si>
    <t xml:space="preserve">Deltakeren gis plassiffer 1 i løp der hen ikke har deltatt </t>
  </si>
  <si>
    <t>Modifisert plassiffer gjennomsnitt:</t>
  </si>
  <si>
    <t>Modifisert plassiffer sum delt på antall deltatte hhv. fullførte løp for deltakeren</t>
  </si>
  <si>
    <t>Poeng:</t>
  </si>
  <si>
    <r>
      <t xml:space="preserve">Poeng beregnes etter formelen:    </t>
    </r>
    <r>
      <rPr>
        <sz val="12"/>
        <color rgb="FFFF0000"/>
        <rFont val="Calibri (Brødtekst)"/>
      </rPr>
      <t xml:space="preserve">1-(Nløper-0,5)/Ntotal </t>
    </r>
    <r>
      <rPr>
        <sz val="12"/>
        <color rgb="FF7030A0"/>
        <rFont val="Calibri"/>
        <family val="2"/>
        <scheme val="minor"/>
      </rPr>
      <t xml:space="preserve">    der Nløper er løperens plassiffer og Ntotal er antall deltakere.    Gir bedre uttelling for vinner jo flere deltakere det er i løpet</t>
    </r>
  </si>
  <si>
    <t>Nløper beregnes ved å normalisere tidene i lang løype til kort løype i forhold til løypelengdene</t>
  </si>
  <si>
    <t>Løypelegger får samme poeng som vinner, øvrige arrangører som nr 4</t>
  </si>
  <si>
    <r>
      <t xml:space="preserve">Tabellen kan sorteres etter ønsket kolonne ved å trykke på pil/trekant i rad 26 og så velge </t>
    </r>
    <r>
      <rPr>
        <b/>
        <i/>
        <sz val="12"/>
        <color rgb="FFFF0000"/>
        <rFont val="Calibri"/>
        <family val="2"/>
        <scheme val="minor"/>
      </rPr>
      <t>stigende</t>
    </r>
    <r>
      <rPr>
        <b/>
        <sz val="12"/>
        <color rgb="FFFF0000"/>
        <rFont val="Calibri"/>
        <family val="2"/>
        <scheme val="minor"/>
      </rPr>
      <t xml:space="preserve"> eller </t>
    </r>
    <r>
      <rPr>
        <b/>
        <i/>
        <sz val="12"/>
        <color rgb="FFFF0000"/>
        <rFont val="Calibri"/>
        <family val="2"/>
        <scheme val="minor"/>
      </rPr>
      <t>synkende</t>
    </r>
  </si>
  <si>
    <t xml:space="preserve">Antall løp: </t>
  </si>
  <si>
    <t>Antall løp</t>
  </si>
  <si>
    <t xml:space="preserve">      Plassiffer sum</t>
  </si>
  <si>
    <t xml:space="preserve">   Plassiffer gjennomsnitt</t>
  </si>
  <si>
    <t xml:space="preserve">      Modifisert plassiffer </t>
  </si>
  <si>
    <t>løp</t>
  </si>
  <si>
    <t xml:space="preserve">     Øyberga Melhus</t>
  </si>
  <si>
    <t xml:space="preserve">          Geitfjellet</t>
  </si>
  <si>
    <t xml:space="preserve">    Lauglo</t>
  </si>
  <si>
    <t xml:space="preserve">   Lille-Gråkallen</t>
  </si>
  <si>
    <t xml:space="preserve">     Månen</t>
  </si>
  <si>
    <t xml:space="preserve">    Reppesåsen</t>
  </si>
  <si>
    <t>Bekken</t>
  </si>
  <si>
    <t>Gramskaret</t>
  </si>
  <si>
    <t>Saupstad</t>
  </si>
  <si>
    <t>Lian</t>
  </si>
  <si>
    <t>Sverresborg</t>
  </si>
  <si>
    <t>Deltatt</t>
  </si>
  <si>
    <t>Fullført</t>
  </si>
  <si>
    <t>Arrangør</t>
  </si>
  <si>
    <t>Sum deltatt</t>
  </si>
  <si>
    <t>Sum fullført</t>
  </si>
  <si>
    <t>Gjennomsnitt deltatt</t>
  </si>
  <si>
    <t>Gjennomsnitt fullført</t>
  </si>
  <si>
    <t>Sum poeng</t>
  </si>
  <si>
    <t>Gjennomsnitt pr deltatt løp</t>
  </si>
  <si>
    <t>Rekkefølge (sorteres ikke)</t>
  </si>
  <si>
    <t>Løypelengde kort løype  (km)</t>
  </si>
  <si>
    <t>Løypelengde lang løype  (km)</t>
  </si>
  <si>
    <t>Poeng</t>
  </si>
  <si>
    <t>Plassiffer</t>
  </si>
  <si>
    <t>Fornavn</t>
  </si>
  <si>
    <t>Etternavn</t>
  </si>
  <si>
    <t>Brikkenr</t>
  </si>
  <si>
    <t>Jostein</t>
  </si>
  <si>
    <t>Alvestad</t>
  </si>
  <si>
    <t>Løype</t>
  </si>
  <si>
    <t>Tore</t>
  </si>
  <si>
    <t>Angell-Pettersen</t>
  </si>
  <si>
    <t>Bjørn</t>
  </si>
  <si>
    <t>Berger</t>
  </si>
  <si>
    <t>Frank</t>
  </si>
  <si>
    <t>Bjarkø</t>
  </si>
  <si>
    <t>Jan</t>
  </si>
  <si>
    <t>Bøhle</t>
  </si>
  <si>
    <t>Trond</t>
  </si>
  <si>
    <t>Damås</t>
  </si>
  <si>
    <t>Kåre</t>
  </si>
  <si>
    <t>Eggereide</t>
  </si>
  <si>
    <t>Stina</t>
  </si>
  <si>
    <t>Elfving</t>
  </si>
  <si>
    <t>Reinold</t>
  </si>
  <si>
    <t>Ellingsen</t>
  </si>
  <si>
    <t>Leif</t>
  </si>
  <si>
    <t>Engen</t>
  </si>
  <si>
    <t>Halvor</t>
  </si>
  <si>
    <t>Flatberg</t>
  </si>
  <si>
    <t>Roar</t>
  </si>
  <si>
    <t>Forbord</t>
  </si>
  <si>
    <t>Paul</t>
  </si>
  <si>
    <t>Forseth</t>
  </si>
  <si>
    <t>Kristian</t>
  </si>
  <si>
    <t>Fougner</t>
  </si>
  <si>
    <t>Edgar</t>
  </si>
  <si>
    <t>Furuholt</t>
  </si>
  <si>
    <t>Tor</t>
  </si>
  <si>
    <t>Gjermstad</t>
  </si>
  <si>
    <t>Jens Øystein</t>
  </si>
  <si>
    <t>Gjersvold</t>
  </si>
  <si>
    <t>Terje</t>
  </si>
  <si>
    <t>Hanssen</t>
  </si>
  <si>
    <t>Stig</t>
  </si>
  <si>
    <t>Haugskott</t>
  </si>
  <si>
    <t>Heggem</t>
  </si>
  <si>
    <t>Robert</t>
  </si>
  <si>
    <t>Hirsch</t>
  </si>
  <si>
    <t>Even</t>
  </si>
  <si>
    <t>Hofstad</t>
  </si>
  <si>
    <t>Svein</t>
  </si>
  <si>
    <t>Hove</t>
  </si>
  <si>
    <t>Kiste</t>
  </si>
  <si>
    <t>Jon Arne</t>
  </si>
  <si>
    <t>Klemetsaune</t>
  </si>
  <si>
    <t>Finn Faye</t>
  </si>
  <si>
    <t>Knudsen</t>
  </si>
  <si>
    <t>Jan Erik</t>
  </si>
  <si>
    <t>Kofoed</t>
  </si>
  <si>
    <t>Torid</t>
  </si>
  <si>
    <t>Kvaal</t>
  </si>
  <si>
    <t>Magnus</t>
  </si>
  <si>
    <t>Landstad</t>
  </si>
  <si>
    <t>Anders</t>
  </si>
  <si>
    <t>Lauglo</t>
  </si>
  <si>
    <t>Knut</t>
  </si>
  <si>
    <t>Lillealtern</t>
  </si>
  <si>
    <t>Klaus</t>
  </si>
  <si>
    <t>Livik</t>
  </si>
  <si>
    <t>Martin</t>
  </si>
  <si>
    <t>Melhuus</t>
  </si>
  <si>
    <t xml:space="preserve">Heidi </t>
  </si>
  <si>
    <t>Midttun</t>
  </si>
  <si>
    <t>Arne</t>
  </si>
  <si>
    <t>Mikkelsen</t>
  </si>
  <si>
    <t>Odd</t>
  </si>
  <si>
    <t>Musum</t>
  </si>
  <si>
    <t>Atle</t>
  </si>
  <si>
    <t>Mørk</t>
  </si>
  <si>
    <t>Jarle</t>
  </si>
  <si>
    <t>Nestvold</t>
  </si>
  <si>
    <t>Inge</t>
  </si>
  <si>
    <t>Nørstebø</t>
  </si>
  <si>
    <t>Harald</t>
  </si>
  <si>
    <t>Oftedal</t>
  </si>
  <si>
    <t>Gunnhild</t>
  </si>
  <si>
    <t>Onsøyen</t>
  </si>
  <si>
    <t>Grete Berge</t>
  </si>
  <si>
    <t>Owren</t>
  </si>
  <si>
    <t>Egil</t>
  </si>
  <si>
    <t>Repvik</t>
  </si>
  <si>
    <t xml:space="preserve">Bjørn </t>
  </si>
  <si>
    <t>Rindstad</t>
  </si>
  <si>
    <t>Røhjell</t>
  </si>
  <si>
    <t>Viggo</t>
  </si>
  <si>
    <t>Schei</t>
  </si>
  <si>
    <t>Bente</t>
  </si>
  <si>
    <t>Skorge</t>
  </si>
  <si>
    <t>Pål</t>
  </si>
  <si>
    <t>Skyberg</t>
  </si>
  <si>
    <t>Reidun</t>
  </si>
  <si>
    <t>Smaavik</t>
  </si>
  <si>
    <t>Kjellrun</t>
  </si>
  <si>
    <t>Sporild</t>
  </si>
  <si>
    <t>Frode</t>
  </si>
  <si>
    <t>Stensrud</t>
  </si>
  <si>
    <t>Eigil</t>
  </si>
  <si>
    <t>Sørli</t>
  </si>
  <si>
    <t>Nils Olav</t>
  </si>
  <si>
    <t>Vennevik</t>
  </si>
  <si>
    <t>Arnulf</t>
  </si>
  <si>
    <t>Vilmo</t>
  </si>
  <si>
    <t>Waage</t>
  </si>
  <si>
    <t>Gunnar</t>
  </si>
  <si>
    <t>Østerbø</t>
  </si>
  <si>
    <t>Stein</t>
  </si>
  <si>
    <t>Øvstedal</t>
  </si>
  <si>
    <t>Øistein</t>
  </si>
  <si>
    <t>Åsmul</t>
  </si>
  <si>
    <t>Antall deltakere</t>
  </si>
  <si>
    <t>Antall deltakere inkl. arrangører</t>
  </si>
  <si>
    <t>Antall deltakere fullført</t>
  </si>
  <si>
    <t>Plassiffer ved brutt løp</t>
  </si>
  <si>
    <t>Løpt lengde av fullførte deltakere (km)</t>
  </si>
  <si>
    <t xml:space="preserve">Status </t>
  </si>
  <si>
    <t>Arrangører</t>
  </si>
  <si>
    <t>Løpt</t>
  </si>
  <si>
    <t>Gjennomsnittlig antall deltakere pr løp, inkl arrangører</t>
  </si>
  <si>
    <t>Gjennomsnittlig antall løp pr deltaker, inkl arrangører</t>
  </si>
  <si>
    <t>Antall arrangører</t>
  </si>
  <si>
    <t xml:space="preserve">Flest løp:                   </t>
  </si>
  <si>
    <t xml:space="preserve">Flest gang arrangør:  </t>
  </si>
  <si>
    <t>Gjennomsnittlig løypelengde (km)</t>
  </si>
  <si>
    <t>Løpt lengde av fullførte deltakere * 1,25 (km)</t>
  </si>
  <si>
    <t>Gjennomsnittlig løpstid</t>
  </si>
  <si>
    <t>Total løpstid (dager)</t>
  </si>
  <si>
    <t>Sted:</t>
  </si>
  <si>
    <t>Dato:</t>
  </si>
  <si>
    <t>Kort løype                   km
Tider</t>
  </si>
  <si>
    <t>Lang løype                  km
Tider</t>
  </si>
  <si>
    <t>Anmerkning</t>
  </si>
  <si>
    <t>Løp 1</t>
  </si>
  <si>
    <t>Øyberga Melhus</t>
  </si>
  <si>
    <t>Nr</t>
  </si>
  <si>
    <t>Kort løype  2,2 km
Tider</t>
  </si>
  <si>
    <t>Lang løype 2,5 km
Tider</t>
  </si>
  <si>
    <t>Omregnet til kort tid</t>
  </si>
  <si>
    <t xml:space="preserve">Skriv inn i kolonnen for Tid: </t>
  </si>
  <si>
    <t>Deltakere som har fullført:</t>
  </si>
  <si>
    <t>tim:min:sek</t>
  </si>
  <si>
    <t>(Eks: 00:46:27)</t>
  </si>
  <si>
    <t>Deltakere som har brutt:</t>
  </si>
  <si>
    <t>Brutt</t>
  </si>
  <si>
    <t>Løp onsdag</t>
  </si>
  <si>
    <t>Deretter sorteres etter tid</t>
  </si>
  <si>
    <t>Brurok</t>
  </si>
  <si>
    <t>Per</t>
  </si>
  <si>
    <t>Løvaas</t>
  </si>
  <si>
    <t>Kort</t>
  </si>
  <si>
    <t>Lang</t>
  </si>
  <si>
    <t>Totalt</t>
  </si>
  <si>
    <t>Gjennomsnitt</t>
  </si>
  <si>
    <t>Løp 2</t>
  </si>
  <si>
    <t>Geitfjellet Tømmerdalstorget)</t>
  </si>
  <si>
    <t>Kort løype  2,6 km
Tider</t>
  </si>
  <si>
    <t>Lang løype 3,2 km
Tider</t>
  </si>
  <si>
    <t>ca-tid. Død brikke før post 7</t>
  </si>
  <si>
    <t>ab</t>
  </si>
  <si>
    <t>2 poster, nå med ny hofte!</t>
  </si>
  <si>
    <t>Løp 3</t>
  </si>
  <si>
    <t>Løp 4</t>
  </si>
  <si>
    <t>Lille-Gråkallen</t>
  </si>
  <si>
    <t>Kort løype 2,2  km
Tider</t>
  </si>
  <si>
    <t>Lang løype   2,2    km
Tider</t>
  </si>
  <si>
    <t>Mangler post 38</t>
  </si>
  <si>
    <t>(00:39:07)</t>
  </si>
  <si>
    <t>Løp 5</t>
  </si>
  <si>
    <t>Månen (Lohove)</t>
  </si>
  <si>
    <t>Kort løype 2,8  km
Tider</t>
  </si>
  <si>
    <t>Lang løype  2,4  km
Tider</t>
  </si>
  <si>
    <t>(00:41:24)</t>
  </si>
  <si>
    <t>Mangler post 34</t>
  </si>
  <si>
    <t>Løp 6</t>
  </si>
  <si>
    <t>Reppesåsen (Tjønnstuggu)</t>
  </si>
  <si>
    <t>Kort løype   km
Tider</t>
  </si>
  <si>
    <t>Lang løype    km
Tider</t>
  </si>
  <si>
    <t>(1:26:14)</t>
  </si>
  <si>
    <t>Mangler post 145</t>
  </si>
  <si>
    <t>Løp 7</t>
  </si>
  <si>
    <t>Løp 8</t>
  </si>
  <si>
    <t>(1:11:44)</t>
  </si>
  <si>
    <t>Mangler poster</t>
  </si>
  <si>
    <t>(0:44:10)</t>
  </si>
  <si>
    <t>(0:52:59)</t>
  </si>
  <si>
    <t>Mangler post 33</t>
  </si>
  <si>
    <t>Løp 9</t>
  </si>
  <si>
    <t>(0:36:01)</t>
  </si>
  <si>
    <t>(0:42:17)</t>
  </si>
  <si>
    <t>Løp 10</t>
  </si>
  <si>
    <t xml:space="preserve">Død brikke </t>
  </si>
  <si>
    <t>Anne</t>
  </si>
  <si>
    <t>(01:01:26)</t>
  </si>
  <si>
    <t>Mangler post 35</t>
  </si>
  <si>
    <t>(0:36:56)</t>
  </si>
  <si>
    <t>(0:50:10)</t>
  </si>
  <si>
    <t>Mangler post 39 og 40</t>
  </si>
  <si>
    <t>Løp 11</t>
  </si>
  <si>
    <t>(0:35:49)</t>
  </si>
  <si>
    <t>Mangler post 40</t>
  </si>
  <si>
    <t>(0:36:03)</t>
  </si>
  <si>
    <t>(0.41:16)</t>
  </si>
  <si>
    <t>km-tid</t>
  </si>
  <si>
    <t>Vinners km-tid (min)</t>
  </si>
  <si>
    <t>Løp 12</t>
  </si>
  <si>
    <t>Vinners km-tid (min:sek) Raskeste</t>
  </si>
  <si>
    <t>Vinners km-tid (min:sek) Langsomste</t>
  </si>
  <si>
    <t>Løp nr</t>
  </si>
  <si>
    <t>Brundalen</t>
  </si>
  <si>
    <t>Åse Rita</t>
  </si>
  <si>
    <t xml:space="preserve">Åse Rita </t>
  </si>
  <si>
    <t>Løp 13</t>
  </si>
  <si>
    <t>Larsbyen</t>
  </si>
  <si>
    <t>Ca-tid. Død brikke</t>
  </si>
  <si>
    <t>Karttegner</t>
  </si>
  <si>
    <t>Brikkesvikt post 8</t>
  </si>
  <si>
    <t>Løpt torsdag</t>
  </si>
  <si>
    <t>(00:37:22)</t>
  </si>
  <si>
    <t>(00:45:14)</t>
  </si>
  <si>
    <t>Hallset</t>
  </si>
  <si>
    <t>Løp 14</t>
  </si>
  <si>
    <t>Kjell</t>
  </si>
  <si>
    <t>Maroni</t>
  </si>
  <si>
    <t xml:space="preserve">Kjell </t>
  </si>
  <si>
    <t>Løypelegger</t>
  </si>
  <si>
    <t>Løp 15</t>
  </si>
  <si>
    <t>Flatåshaugen</t>
  </si>
  <si>
    <t>Ca-tid</t>
  </si>
  <si>
    <t>Mangler post 5</t>
  </si>
  <si>
    <t>(00:41:26)</t>
  </si>
  <si>
    <t>Status etter</t>
  </si>
  <si>
    <t xml:space="preserve">              Antall løp</t>
  </si>
  <si>
    <t xml:space="preserve">                     Poeng</t>
  </si>
  <si>
    <t>Løp 16</t>
  </si>
  <si>
    <t>Moholt</t>
  </si>
  <si>
    <t>(00:39:04)</t>
  </si>
  <si>
    <t>May-Lis</t>
  </si>
  <si>
    <t>Rønning</t>
  </si>
  <si>
    <t>Trine</t>
  </si>
  <si>
    <t>Sunnset</t>
  </si>
  <si>
    <t xml:space="preserve">Berit </t>
  </si>
  <si>
    <t>Berit</t>
  </si>
  <si>
    <t>Født</t>
  </si>
  <si>
    <t>Alder</t>
  </si>
  <si>
    <t>Alderskorreksjon</t>
  </si>
  <si>
    <t>Alders-korreksjon</t>
  </si>
  <si>
    <t>Alderskurver</t>
  </si>
  <si>
    <t>Herrer</t>
  </si>
  <si>
    <t>Gradient</t>
  </si>
  <si>
    <t>Damer</t>
  </si>
  <si>
    <r>
      <t xml:space="preserve">Ellingsen </t>
    </r>
    <r>
      <rPr>
        <b/>
        <sz val="18"/>
        <color theme="0"/>
        <rFont val="Calibri (Brødtekst)"/>
      </rPr>
      <t>1</t>
    </r>
  </si>
  <si>
    <r>
      <t xml:space="preserve">Furuholt </t>
    </r>
    <r>
      <rPr>
        <b/>
        <sz val="18"/>
        <color theme="0"/>
        <rFont val="Calibri (Brødtekst)"/>
      </rPr>
      <t>1</t>
    </r>
  </si>
  <si>
    <r>
      <t xml:space="preserve">Oftedal </t>
    </r>
    <r>
      <rPr>
        <b/>
        <sz val="18"/>
        <color theme="0"/>
        <rFont val="Calibri (Brødtekst)"/>
      </rPr>
      <t>1</t>
    </r>
  </si>
  <si>
    <r>
      <t xml:space="preserve">Sunnset </t>
    </r>
    <r>
      <rPr>
        <b/>
        <sz val="18"/>
        <color theme="0"/>
        <rFont val="Calibri (Brødtekst)"/>
      </rPr>
      <t>1</t>
    </r>
  </si>
  <si>
    <r>
      <t xml:space="preserve">Sunnset </t>
    </r>
    <r>
      <rPr>
        <sz val="14"/>
        <color theme="0"/>
        <rFont val="Calibri (Brødtekst)"/>
      </rPr>
      <t>1</t>
    </r>
  </si>
  <si>
    <t xml:space="preserve">Sunnset </t>
  </si>
  <si>
    <r>
      <t xml:space="preserve">Ellingsen </t>
    </r>
    <r>
      <rPr>
        <sz val="14"/>
        <color theme="0"/>
        <rFont val="Calibri (Brødtekst)"/>
      </rPr>
      <t>1</t>
    </r>
  </si>
  <si>
    <r>
      <t xml:space="preserve">Furuholt </t>
    </r>
    <r>
      <rPr>
        <sz val="14"/>
        <color theme="0"/>
        <rFont val="Calibri (Brødtekst)"/>
      </rPr>
      <t>1</t>
    </r>
  </si>
  <si>
    <r>
      <t xml:space="preserve">Oftedal </t>
    </r>
    <r>
      <rPr>
        <sz val="14"/>
        <color theme="0"/>
        <rFont val="Calibri (Brødtekst)"/>
      </rPr>
      <t>1</t>
    </r>
  </si>
  <si>
    <t>Nr alders-korrigert</t>
  </si>
  <si>
    <t>Poeng alders-korrigert</t>
  </si>
  <si>
    <t>Omregnet til lang tid</t>
  </si>
  <si>
    <r>
      <t>Oftedal</t>
    </r>
    <r>
      <rPr>
        <sz val="14"/>
        <color theme="0"/>
        <rFont val="Calibri (Brødtekst)"/>
      </rPr>
      <t xml:space="preserve"> 1</t>
    </r>
  </si>
  <si>
    <r>
      <t>Furuholt</t>
    </r>
    <r>
      <rPr>
        <sz val="14"/>
        <color theme="0"/>
        <rFont val="Calibri (Brødtekst)"/>
      </rPr>
      <t xml:space="preserve"> 1</t>
    </r>
  </si>
  <si>
    <t xml:space="preserve">Trond </t>
  </si>
  <si>
    <t xml:space="preserve">Bente </t>
  </si>
  <si>
    <t>Alderskorreksjojn</t>
  </si>
  <si>
    <t>(00:51:54)</t>
  </si>
  <si>
    <t>Poeng alderskorr</t>
  </si>
  <si>
    <t>sekund</t>
  </si>
  <si>
    <t>Alders-korrigert km-tid</t>
  </si>
  <si>
    <t>Ferista</t>
  </si>
  <si>
    <t>Løp 17</t>
  </si>
  <si>
    <t xml:space="preserve">     Poeng aldersjustert</t>
  </si>
  <si>
    <t>Dato for å regne alder)</t>
  </si>
  <si>
    <t>Rekkefølgen i kolonne FA sorteres ikke og er ment å være til hjelp for å finne ut hvilket nummer deltakeren har ved de ulike sorteringsmulighetene</t>
  </si>
  <si>
    <t>Løp 18</t>
  </si>
  <si>
    <t>Dalgård</t>
  </si>
  <si>
    <t>(0:39:16)</t>
  </si>
  <si>
    <t>Mangler post 7</t>
  </si>
  <si>
    <t>(1:00:19)</t>
  </si>
  <si>
    <t>Nordslettvegen</t>
  </si>
  <si>
    <t>Løp 19</t>
  </si>
  <si>
    <t>Løp 20</t>
  </si>
  <si>
    <t>Sommerseter</t>
  </si>
  <si>
    <t>Erik</t>
  </si>
  <si>
    <t>Lund</t>
  </si>
  <si>
    <t>Løp 21</t>
  </si>
  <si>
    <t>Tillermarka</t>
  </si>
  <si>
    <t>Ottar</t>
  </si>
  <si>
    <t>Krisitiansen</t>
  </si>
  <si>
    <t>Kristiansen</t>
  </si>
  <si>
    <t>(1:09:56)</t>
  </si>
  <si>
    <t>Leangen</t>
  </si>
  <si>
    <t>Arnfinn</t>
  </si>
  <si>
    <t>Langeland</t>
  </si>
  <si>
    <t>Deltatt vårsesong</t>
  </si>
  <si>
    <t>Arrangør vårsesong</t>
  </si>
  <si>
    <t>Kartbetaling vårsesong</t>
  </si>
  <si>
    <t>Gjennomsnitt alder</t>
  </si>
  <si>
    <t>Løp 23</t>
  </si>
  <si>
    <t>Løp 22</t>
  </si>
  <si>
    <t>(0:30:05)</t>
  </si>
  <si>
    <t>(00:38:36)</t>
  </si>
  <si>
    <t>(00:39:57)</t>
  </si>
  <si>
    <t>(00:42:05)</t>
  </si>
  <si>
    <t>Mangler post 12</t>
  </si>
  <si>
    <t>Mangler post 2</t>
  </si>
  <si>
    <t>Herlofsonløypa</t>
  </si>
  <si>
    <t>Løp 24</t>
  </si>
  <si>
    <t>Klefstadhaugen</t>
  </si>
  <si>
    <t>(1:10:47)</t>
  </si>
  <si>
    <t>Mangler post 9</t>
  </si>
  <si>
    <t>Klæbu</t>
  </si>
  <si>
    <t>Rune</t>
  </si>
  <si>
    <t>Holt</t>
  </si>
  <si>
    <t>Wiggo</t>
  </si>
  <si>
    <t>Løp 25</t>
  </si>
  <si>
    <t>Løp 26</t>
  </si>
  <si>
    <t>(1:07:29)</t>
  </si>
  <si>
    <t>Øystein</t>
  </si>
  <si>
    <t>Wiggen</t>
  </si>
  <si>
    <t>Brenne</t>
  </si>
  <si>
    <t>Død brikke</t>
  </si>
  <si>
    <t>Løp 27</t>
  </si>
  <si>
    <t>Lohove</t>
  </si>
  <si>
    <t>Per Olav</t>
  </si>
  <si>
    <t>Johansen</t>
  </si>
  <si>
    <t>Arne Kjell</t>
  </si>
  <si>
    <t>Foldvik</t>
  </si>
  <si>
    <t>Totalt antall deltakere inkl arrangører</t>
  </si>
  <si>
    <t>Antall deltakere som har deltatt på alle løp:</t>
  </si>
  <si>
    <t>Gjennomsnittlig løpt lengde pr løp, luftlinje (km)</t>
  </si>
  <si>
    <t>Løpt lengde av fullførte deltakere, luftlinje (km)</t>
  </si>
  <si>
    <t>Minste antall deltakere, inkl arrangører</t>
  </si>
  <si>
    <t>Steørste antall deltakere, inkl arrangører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</si>
</sst>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0.0"/>
    <numFmt numFmtId="166" formatCode="0.00000"/>
    <numFmt numFmtId="167" formatCode="0.000"/>
    <numFmt numFmtId="168" formatCode="0.0000"/>
  </numFmts>
  <fonts count="4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color rgb="FFFF0000"/>
      <name val="Calibri (Brødtekst)"/>
    </font>
    <font>
      <b/>
      <sz val="11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1E1E1E"/>
      <name val="Helvetica Neue"/>
      <family val="2"/>
    </font>
    <font>
      <b/>
      <sz val="16"/>
      <color theme="1"/>
      <name val="Helvetica Neue"/>
      <family val="2"/>
    </font>
    <font>
      <b/>
      <sz val="18"/>
      <color theme="0"/>
      <name val="Calibri (Brødtekst)"/>
    </font>
    <font>
      <sz val="14"/>
      <color theme="0"/>
      <name val="Calibri (Brødtekst)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8F5A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BFF"/>
        <bgColor indexed="64"/>
      </patternFill>
    </fill>
    <fill>
      <patternFill patternType="solid">
        <fgColor rgb="FFF8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FFC000"/>
      </bottom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/>
      <right style="medium">
        <color indexed="64"/>
      </right>
      <top style="thick">
        <color rgb="FFFFC000"/>
      </top>
      <bottom style="thick">
        <color rgb="FFFFC000"/>
      </bottom>
      <diagonal/>
    </border>
    <border>
      <left style="medium">
        <color theme="1"/>
      </left>
      <right style="medium">
        <color indexed="64"/>
      </right>
      <top style="thick">
        <color rgb="FFFFC000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C000"/>
      </right>
      <top style="thick">
        <color rgb="FFFFC000"/>
      </top>
      <bottom/>
      <diagonal/>
    </border>
    <border>
      <left style="medium">
        <color indexed="64"/>
      </left>
      <right style="medium">
        <color indexed="64"/>
      </right>
      <top style="thick">
        <color rgb="FFFFC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indexed="64"/>
      </bottom>
      <diagonal/>
    </border>
    <border>
      <left style="thin">
        <color theme="1"/>
      </left>
      <right style="medium">
        <color rgb="FF00B050"/>
      </right>
      <top/>
      <bottom style="medium">
        <color theme="1"/>
      </bottom>
      <diagonal/>
    </border>
    <border>
      <left/>
      <right style="medium">
        <color rgb="FF00B050"/>
      </right>
      <top/>
      <bottom style="medium">
        <color indexed="64"/>
      </bottom>
      <diagonal/>
    </border>
    <border>
      <left style="medium">
        <color rgb="FF00B05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B050"/>
      </right>
      <top style="medium">
        <color indexed="64"/>
      </top>
      <bottom style="medium">
        <color indexed="64"/>
      </bottom>
      <diagonal/>
    </border>
    <border>
      <left style="medium">
        <color rgb="FF00B050"/>
      </left>
      <right/>
      <top style="thick">
        <color theme="1"/>
      </top>
      <bottom/>
      <diagonal/>
    </border>
    <border>
      <left/>
      <right style="medium">
        <color rgb="FF00B050"/>
      </right>
      <top style="thick">
        <color theme="1"/>
      </top>
      <bottom/>
      <diagonal/>
    </border>
    <border>
      <left style="medium">
        <color rgb="FF00B050"/>
      </left>
      <right/>
      <top/>
      <bottom style="medium">
        <color theme="1"/>
      </bottom>
      <diagonal/>
    </border>
    <border>
      <left/>
      <right/>
      <top style="thick">
        <color theme="1"/>
      </top>
      <bottom/>
      <diagonal/>
    </border>
    <border>
      <left style="medium">
        <color rgb="FF00B050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50"/>
      </left>
      <right style="thin">
        <color indexed="64"/>
      </right>
      <top/>
      <bottom style="medium">
        <color indexed="64"/>
      </bottom>
      <diagonal/>
    </border>
    <border>
      <left style="medium">
        <color rgb="FF00B050"/>
      </left>
      <right/>
      <top style="thick">
        <color indexed="64"/>
      </top>
      <bottom/>
      <diagonal/>
    </border>
    <border>
      <left/>
      <right style="medium">
        <color rgb="FF00B050"/>
      </right>
      <top style="thick">
        <color indexed="64"/>
      </top>
      <bottom/>
      <diagonal/>
    </border>
    <border>
      <left style="thin">
        <color indexed="64"/>
      </left>
      <right style="medium">
        <color rgb="FF00B050"/>
      </right>
      <top/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ck">
        <color theme="1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B050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theme="9"/>
      </left>
      <right style="thick">
        <color indexed="64"/>
      </right>
      <top/>
      <bottom/>
      <diagonal/>
    </border>
    <border>
      <left/>
      <right style="thick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9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/>
      <top style="slantDashDot">
        <color indexed="64"/>
      </top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B050"/>
      </right>
      <top style="medium">
        <color indexed="64"/>
      </top>
      <bottom/>
      <diagonal/>
    </border>
    <border>
      <left style="medium">
        <color rgb="FF00B050"/>
      </left>
      <right style="medium">
        <color rgb="FF00B050"/>
      </right>
      <top style="medium">
        <color indexed="64"/>
      </top>
      <bottom/>
      <diagonal/>
    </border>
    <border>
      <left style="medium">
        <color rgb="FF00B050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rgb="FF00B050"/>
      </left>
      <right style="thick">
        <color indexed="64"/>
      </right>
      <top/>
      <bottom style="thick">
        <color indexed="64"/>
      </bottom>
      <diagonal/>
    </border>
    <border>
      <left style="thin">
        <color rgb="FF00B050"/>
      </left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indexed="64"/>
      </left>
      <right style="medium">
        <color theme="5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ck">
        <color indexed="64"/>
      </left>
      <right style="thin">
        <color theme="1"/>
      </right>
      <top style="medium">
        <color indexed="64"/>
      </top>
      <bottom/>
      <diagonal/>
    </border>
    <border>
      <left style="thick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ck">
        <color theme="1"/>
      </right>
      <top style="medium">
        <color indexed="64"/>
      </top>
      <bottom/>
      <diagonal/>
    </border>
    <border>
      <left style="thick">
        <color indexed="64"/>
      </left>
      <right style="thin">
        <color theme="1"/>
      </right>
      <top/>
      <bottom style="thick">
        <color indexed="64"/>
      </bottom>
      <diagonal/>
    </border>
    <border>
      <left style="thin">
        <color theme="1"/>
      </left>
      <right style="thick">
        <color theme="1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/>
      <right style="thick">
        <color indexed="64"/>
      </right>
      <top/>
      <bottom style="medium">
        <color theme="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indexed="64"/>
      </left>
      <right style="medium">
        <color theme="5" tint="-0.24994659260841701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/>
      <top/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 style="thin">
        <color rgb="FF00B050"/>
      </left>
      <right/>
      <top style="medium">
        <color indexed="64"/>
      </top>
      <bottom/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theme="1"/>
      </top>
      <bottom style="medium">
        <color indexed="64"/>
      </bottom>
      <diagonal/>
    </border>
    <border>
      <left style="thin">
        <color rgb="FF00B050"/>
      </left>
      <right style="thin">
        <color indexed="64"/>
      </right>
      <top style="medium">
        <color indexed="64"/>
      </top>
      <bottom/>
      <diagonal/>
    </border>
    <border>
      <left style="thin">
        <color rgb="FF00B050"/>
      </left>
      <right style="thin">
        <color indexed="64"/>
      </right>
      <top/>
      <bottom/>
      <diagonal/>
    </border>
    <border>
      <left style="thin">
        <color rgb="FF00B050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33">
    <xf numFmtId="0" fontId="0" fillId="0" borderId="0" xfId="0"/>
    <xf numFmtId="0" fontId="0" fillId="0" borderId="12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5" xfId="0" applyBorder="1"/>
    <xf numFmtId="0" fontId="10" fillId="0" borderId="12" xfId="0" applyFont="1" applyBorder="1"/>
    <xf numFmtId="0" fontId="11" fillId="0" borderId="12" xfId="0" applyFont="1" applyBorder="1" applyAlignment="1">
      <alignment vertical="center"/>
    </xf>
    <xf numFmtId="0" fontId="10" fillId="0" borderId="0" xfId="0" applyFont="1"/>
    <xf numFmtId="0" fontId="10" fillId="0" borderId="10" xfId="0" applyFont="1" applyBorder="1"/>
    <xf numFmtId="0" fontId="14" fillId="0" borderId="0" xfId="0" applyFont="1"/>
    <xf numFmtId="0" fontId="0" fillId="0" borderId="11" xfId="0" applyBorder="1"/>
    <xf numFmtId="0" fontId="16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4" fontId="7" fillId="0" borderId="1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2" fontId="0" fillId="3" borderId="6" xfId="0" applyNumberFormat="1" applyFill="1" applyBorder="1" applyAlignment="1">
      <alignment horizontal="center"/>
    </xf>
    <xf numFmtId="0" fontId="0" fillId="5" borderId="12" xfId="0" applyFill="1" applyBorder="1"/>
    <xf numFmtId="0" fontId="0" fillId="5" borderId="0" xfId="0" applyFill="1"/>
    <xf numFmtId="0" fontId="0" fillId="5" borderId="10" xfId="0" applyFill="1" applyBorder="1"/>
    <xf numFmtId="0" fontId="0" fillId="0" borderId="4" xfId="0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7" fillId="3" borderId="0" xfId="0" applyFont="1" applyFill="1"/>
    <xf numFmtId="0" fontId="0" fillId="3" borderId="10" xfId="0" applyFill="1" applyBorder="1" applyAlignment="1">
      <alignment horizontal="center" vertical="center" wrapText="1"/>
    </xf>
    <xf numFmtId="0" fontId="7" fillId="2" borderId="8" xfId="0" applyFont="1" applyFill="1" applyBorder="1"/>
    <xf numFmtId="0" fontId="0" fillId="2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/>
    </xf>
    <xf numFmtId="0" fontId="5" fillId="6" borderId="1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7" fillId="4" borderId="2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vertical="center" wrapText="1"/>
    </xf>
    <xf numFmtId="0" fontId="7" fillId="4" borderId="25" xfId="0" applyFont="1" applyFill="1" applyBorder="1" applyAlignment="1">
      <alignment vertical="center"/>
    </xf>
    <xf numFmtId="0" fontId="7" fillId="4" borderId="26" xfId="0" applyFont="1" applyFill="1" applyBorder="1" applyAlignment="1">
      <alignment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/>
    <xf numFmtId="0" fontId="0" fillId="0" borderId="35" xfId="0" applyBorder="1"/>
    <xf numFmtId="0" fontId="0" fillId="2" borderId="36" xfId="0" applyFill="1" applyBorder="1"/>
    <xf numFmtId="0" fontId="0" fillId="2" borderId="24" xfId="0" applyFill="1" applyBorder="1"/>
    <xf numFmtId="0" fontId="7" fillId="0" borderId="25" xfId="0" applyFont="1" applyBorder="1"/>
    <xf numFmtId="0" fontId="0" fillId="2" borderId="26" xfId="0" applyFill="1" applyBorder="1"/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7" fillId="3" borderId="23" xfId="0" applyFont="1" applyFill="1" applyBorder="1" applyAlignment="1">
      <alignment horizontal="right"/>
    </xf>
    <xf numFmtId="0" fontId="21" fillId="3" borderId="39" xfId="0" applyFont="1" applyFill="1" applyBorder="1" applyAlignment="1">
      <alignment horizontal="right"/>
    </xf>
    <xf numFmtId="0" fontId="7" fillId="3" borderId="24" xfId="0" applyFont="1" applyFill="1" applyBorder="1" applyAlignment="1">
      <alignment horizontal="center"/>
    </xf>
    <xf numFmtId="0" fontId="7" fillId="3" borderId="25" xfId="0" applyFont="1" applyFill="1" applyBorder="1"/>
    <xf numFmtId="0" fontId="0" fillId="3" borderId="26" xfId="0" applyFill="1" applyBorder="1"/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2" fontId="0" fillId="3" borderId="40" xfId="0" applyNumberFormat="1" applyFill="1" applyBorder="1" applyAlignment="1">
      <alignment horizontal="center"/>
    </xf>
    <xf numFmtId="2" fontId="0" fillId="3" borderId="41" xfId="0" applyNumberFormat="1" applyFill="1" applyBorder="1" applyAlignment="1">
      <alignment horizontal="center"/>
    </xf>
    <xf numFmtId="2" fontId="0" fillId="3" borderId="38" xfId="0" applyNumberFormat="1" applyFill="1" applyBorder="1" applyAlignment="1">
      <alignment horizontal="center"/>
    </xf>
    <xf numFmtId="2" fontId="0" fillId="3" borderId="42" xfId="0" applyNumberForma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20" fillId="0" borderId="0" xfId="0" applyFont="1"/>
    <xf numFmtId="0" fontId="8" fillId="0" borderId="21" xfId="0" applyFont="1" applyBorder="1" applyAlignment="1">
      <alignment horizontal="center" vertical="center" wrapText="1"/>
    </xf>
    <xf numFmtId="0" fontId="0" fillId="6" borderId="11" xfId="0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21" fontId="7" fillId="0" borderId="11" xfId="0" applyNumberFormat="1" applyFont="1" applyBorder="1" applyAlignment="1">
      <alignment horizontal="center" vertical="center" wrapText="1"/>
    </xf>
    <xf numFmtId="0" fontId="22" fillId="3" borderId="39" xfId="0" applyFont="1" applyFill="1" applyBorder="1" applyAlignment="1">
      <alignment horizontal="center"/>
    </xf>
    <xf numFmtId="2" fontId="0" fillId="0" borderId="0" xfId="0" applyNumberFormat="1"/>
    <xf numFmtId="165" fontId="0" fillId="0" borderId="0" xfId="0" applyNumberFormat="1"/>
    <xf numFmtId="0" fontId="0" fillId="8" borderId="10" xfId="0" applyFill="1" applyBorder="1" applyAlignment="1">
      <alignment vertical="center" wrapText="1"/>
    </xf>
    <xf numFmtId="0" fontId="0" fillId="8" borderId="44" xfId="0" applyFill="1" applyBorder="1" applyAlignment="1">
      <alignment vertical="center" wrapText="1"/>
    </xf>
    <xf numFmtId="16" fontId="0" fillId="9" borderId="23" xfId="0" applyNumberFormat="1" applyFill="1" applyBorder="1" applyAlignment="1">
      <alignment horizontal="center" vertical="center" wrapText="1"/>
    </xf>
    <xf numFmtId="16" fontId="0" fillId="9" borderId="39" xfId="0" applyNumberForma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0" fillId="9" borderId="27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1" fontId="0" fillId="0" borderId="0" xfId="0" applyNumberFormat="1"/>
    <xf numFmtId="0" fontId="23" fillId="0" borderId="0" xfId="0" applyFont="1"/>
    <xf numFmtId="0" fontId="23" fillId="0" borderId="0" xfId="0" applyFont="1" applyAlignment="1">
      <alignment horizontal="center"/>
    </xf>
    <xf numFmtId="1" fontId="23" fillId="0" borderId="0" xfId="0" applyNumberFormat="1" applyFont="1" applyAlignment="1">
      <alignment horizontal="center"/>
    </xf>
    <xf numFmtId="21" fontId="7" fillId="0" borderId="0" xfId="0" applyNumberFormat="1" applyFont="1" applyAlignment="1">
      <alignment horizontal="center"/>
    </xf>
    <xf numFmtId="0" fontId="7" fillId="0" borderId="2" xfId="0" applyFont="1" applyBorder="1" applyAlignment="1">
      <alignment wrapText="1"/>
    </xf>
    <xf numFmtId="0" fontId="16" fillId="0" borderId="5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5" fontId="16" fillId="0" borderId="5" xfId="0" applyNumberFormat="1" applyFont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21" fontId="20" fillId="0" borderId="0" xfId="0" applyNumberFormat="1" applyFont="1"/>
    <xf numFmtId="0" fontId="7" fillId="0" borderId="46" xfId="0" applyFont="1" applyBorder="1" applyAlignment="1">
      <alignment vertical="center" wrapText="1"/>
    </xf>
    <xf numFmtId="165" fontId="7" fillId="0" borderId="0" xfId="0" applyNumberFormat="1" applyFont="1" applyAlignment="1">
      <alignment horizontal="center"/>
    </xf>
    <xf numFmtId="0" fontId="0" fillId="0" borderId="48" xfId="0" applyBorder="1"/>
    <xf numFmtId="0" fontId="16" fillId="0" borderId="50" xfId="0" applyFont="1" applyBorder="1" applyAlignment="1">
      <alignment vertical="center"/>
    </xf>
    <xf numFmtId="0" fontId="16" fillId="0" borderId="51" xfId="0" applyFont="1" applyBorder="1" applyAlignment="1">
      <alignment vertical="center"/>
    </xf>
    <xf numFmtId="0" fontId="24" fillId="0" borderId="49" xfId="0" applyFont="1" applyBorder="1" applyAlignment="1">
      <alignment vertical="center"/>
    </xf>
    <xf numFmtId="0" fontId="24" fillId="0" borderId="50" xfId="0" applyFont="1" applyBorder="1" applyAlignment="1">
      <alignment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/>
    <xf numFmtId="0" fontId="24" fillId="0" borderId="46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0" fontId="7" fillId="0" borderId="50" xfId="0" applyFont="1" applyBorder="1"/>
    <xf numFmtId="0" fontId="0" fillId="0" borderId="55" xfId="0" applyBorder="1"/>
    <xf numFmtId="0" fontId="24" fillId="2" borderId="56" xfId="0" applyFont="1" applyFill="1" applyBorder="1" applyAlignment="1">
      <alignment horizontal="center" vertical="center" wrapText="1"/>
    </xf>
    <xf numFmtId="21" fontId="7" fillId="0" borderId="11" xfId="0" applyNumberFormat="1" applyFont="1" applyBorder="1" applyAlignment="1">
      <alignment horizontal="center"/>
    </xf>
    <xf numFmtId="0" fontId="7" fillId="0" borderId="11" xfId="0" applyFont="1" applyBorder="1"/>
    <xf numFmtId="0" fontId="0" fillId="0" borderId="11" xfId="0" applyBorder="1" applyAlignment="1">
      <alignment horizontal="center"/>
    </xf>
    <xf numFmtId="21" fontId="25" fillId="0" borderId="11" xfId="0" applyNumberFormat="1" applyFont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6" fillId="8" borderId="39" xfId="0" applyFont="1" applyFill="1" applyBorder="1" applyAlignment="1">
      <alignment vertical="center" wrapText="1"/>
    </xf>
    <xf numFmtId="0" fontId="4" fillId="8" borderId="0" xfId="0" applyFont="1" applyFill="1" applyAlignment="1">
      <alignment vertical="center" wrapText="1"/>
    </xf>
    <xf numFmtId="0" fontId="0" fillId="7" borderId="10" xfId="0" applyFill="1" applyBorder="1" applyAlignment="1">
      <alignment vertical="center" wrapText="1"/>
    </xf>
    <xf numFmtId="0" fontId="0" fillId="7" borderId="10" xfId="0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9" borderId="57" xfId="0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7" xfId="0" applyBorder="1" applyAlignment="1">
      <alignment vertical="top" wrapText="1"/>
    </xf>
    <xf numFmtId="0" fontId="8" fillId="0" borderId="57" xfId="0" applyFont="1" applyBorder="1" applyAlignment="1">
      <alignment horizontal="center" vertical="center" wrapText="1"/>
    </xf>
    <xf numFmtId="0" fontId="7" fillId="9" borderId="58" xfId="0" applyFont="1" applyFill="1" applyBorder="1" applyAlignment="1">
      <alignment horizontal="center" vertical="center" wrapText="1"/>
    </xf>
    <xf numFmtId="0" fontId="7" fillId="9" borderId="59" xfId="0" applyFont="1" applyFill="1" applyBorder="1" applyAlignment="1">
      <alignment horizontal="center" vertical="center" wrapText="1"/>
    </xf>
    <xf numFmtId="0" fontId="0" fillId="9" borderId="60" xfId="0" applyFill="1" applyBorder="1" applyAlignment="1">
      <alignment vertical="center"/>
    </xf>
    <xf numFmtId="0" fontId="0" fillId="9" borderId="61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9" borderId="62" xfId="0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vertical="top" wrapText="1"/>
    </xf>
    <xf numFmtId="0" fontId="0" fillId="0" borderId="62" xfId="0" applyBorder="1" applyAlignment="1">
      <alignment vertical="top" wrapText="1"/>
    </xf>
    <xf numFmtId="0" fontId="8" fillId="0" borderId="60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16" fontId="0" fillId="9" borderId="65" xfId="0" applyNumberFormat="1" applyFill="1" applyBorder="1" applyAlignment="1">
      <alignment horizontal="center" vertical="center" wrapText="1"/>
    </xf>
    <xf numFmtId="16" fontId="0" fillId="9" borderId="66" xfId="0" applyNumberFormat="1" applyFill="1" applyBorder="1" applyAlignment="1">
      <alignment horizontal="center" vertical="center" wrapText="1"/>
    </xf>
    <xf numFmtId="0" fontId="0" fillId="9" borderId="67" xfId="0" applyFill="1" applyBorder="1" applyAlignment="1">
      <alignment horizontal="left" vertical="center"/>
    </xf>
    <xf numFmtId="16" fontId="0" fillId="9" borderId="68" xfId="0" applyNumberFormat="1" applyFill="1" applyBorder="1" applyAlignment="1">
      <alignment horizontal="center" vertical="center" wrapText="1"/>
    </xf>
    <xf numFmtId="0" fontId="0" fillId="9" borderId="44" xfId="0" applyFill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16" fontId="0" fillId="9" borderId="65" xfId="0" applyNumberFormat="1" applyFill="1" applyBorder="1" applyAlignment="1">
      <alignment horizontal="center" vertical="center"/>
    </xf>
    <xf numFmtId="0" fontId="0" fillId="9" borderId="71" xfId="0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1" xfId="0" applyBorder="1" applyAlignment="1">
      <alignment vertical="top" wrapText="1"/>
    </xf>
    <xf numFmtId="0" fontId="0" fillId="9" borderId="0" xfId="0" applyFill="1"/>
    <xf numFmtId="16" fontId="0" fillId="9" borderId="72" xfId="0" applyNumberFormat="1" applyFill="1" applyBorder="1" applyAlignment="1">
      <alignment horizontal="center" vertical="center" wrapText="1"/>
    </xf>
    <xf numFmtId="16" fontId="0" fillId="9" borderId="73" xfId="0" applyNumberFormat="1" applyFill="1" applyBorder="1" applyAlignment="1">
      <alignment horizontal="center" vertical="center" wrapText="1"/>
    </xf>
    <xf numFmtId="0" fontId="0" fillId="9" borderId="74" xfId="0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7" fillId="0" borderId="71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9" fillId="0" borderId="71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0" fillId="0" borderId="70" xfId="0" applyBorder="1" applyAlignment="1">
      <alignment horizontal="center"/>
    </xf>
    <xf numFmtId="0" fontId="9" fillId="0" borderId="70" xfId="0" applyFont="1" applyBorder="1" applyAlignment="1">
      <alignment horizontal="center" vertical="center" wrapText="1"/>
    </xf>
    <xf numFmtId="0" fontId="7" fillId="0" borderId="62" xfId="0" applyFont="1" applyBorder="1" applyAlignment="1">
      <alignment vertical="center" wrapText="1"/>
    </xf>
    <xf numFmtId="165" fontId="0" fillId="9" borderId="60" xfId="0" applyNumberFormat="1" applyFill="1" applyBorder="1" applyAlignment="1">
      <alignment horizontal="center" vertical="center" wrapText="1"/>
    </xf>
    <xf numFmtId="0" fontId="7" fillId="0" borderId="60" xfId="0" applyFont="1" applyBorder="1" applyAlignment="1">
      <alignment vertical="center" wrapText="1"/>
    </xf>
    <xf numFmtId="0" fontId="8" fillId="0" borderId="63" xfId="0" applyFont="1" applyBorder="1" applyAlignment="1">
      <alignment horizontal="center" vertical="center" wrapText="1"/>
    </xf>
    <xf numFmtId="0" fontId="0" fillId="0" borderId="63" xfId="0" applyBorder="1" applyAlignment="1">
      <alignment horizontal="center"/>
    </xf>
    <xf numFmtId="165" fontId="0" fillId="9" borderId="27" xfId="0" applyNumberFormat="1" applyFill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166" fontId="0" fillId="0" borderId="0" xfId="0" applyNumberFormat="1"/>
    <xf numFmtId="1" fontId="0" fillId="0" borderId="0" xfId="0" applyNumberFormat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7" fillId="0" borderId="11" xfId="0" applyFont="1" applyBorder="1" applyAlignment="1">
      <alignment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top" wrapText="1"/>
    </xf>
    <xf numFmtId="0" fontId="7" fillId="0" borderId="53" xfId="0" applyFont="1" applyBorder="1" applyAlignment="1">
      <alignment horizontal="center"/>
    </xf>
    <xf numFmtId="0" fontId="7" fillId="0" borderId="53" xfId="0" applyFont="1" applyBorder="1" applyAlignment="1">
      <alignment horizontal="center" vertical="center" wrapText="1"/>
    </xf>
    <xf numFmtId="21" fontId="7" fillId="0" borderId="53" xfId="0" applyNumberFormat="1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0" fillId="9" borderId="60" xfId="0" applyFill="1" applyBorder="1" applyAlignment="1">
      <alignment horizontal="left" vertical="center"/>
    </xf>
    <xf numFmtId="0" fontId="16" fillId="0" borderId="76" xfId="0" applyFont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21" fontId="0" fillId="0" borderId="0" xfId="0" applyNumberFormat="1"/>
    <xf numFmtId="0" fontId="0" fillId="0" borderId="81" xfId="0" applyBorder="1"/>
    <xf numFmtId="0" fontId="0" fillId="0" borderId="82" xfId="0" applyBorder="1"/>
    <xf numFmtId="2" fontId="0" fillId="0" borderId="82" xfId="0" applyNumberFormat="1" applyBorder="1"/>
    <xf numFmtId="0" fontId="0" fillId="0" borderId="83" xfId="0" applyBorder="1"/>
    <xf numFmtId="0" fontId="0" fillId="9" borderId="84" xfId="0" applyFill="1" applyBorder="1" applyAlignment="1">
      <alignment vertical="center"/>
    </xf>
    <xf numFmtId="0" fontId="16" fillId="0" borderId="77" xfId="0" applyFont="1" applyBorder="1"/>
    <xf numFmtId="0" fontId="7" fillId="2" borderId="5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9" borderId="85" xfId="0" applyFill="1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7" fillId="0" borderId="85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2" fontId="0" fillId="10" borderId="86" xfId="0" applyNumberFormat="1" applyFill="1" applyBorder="1" applyAlignment="1">
      <alignment horizontal="center"/>
    </xf>
    <xf numFmtId="0" fontId="10" fillId="0" borderId="88" xfId="0" applyFont="1" applyBorder="1"/>
    <xf numFmtId="0" fontId="0" fillId="0" borderId="88" xfId="0" applyBorder="1"/>
    <xf numFmtId="0" fontId="10" fillId="0" borderId="90" xfId="0" applyFont="1" applyBorder="1"/>
    <xf numFmtId="0" fontId="0" fillId="0" borderId="90" xfId="0" applyBorder="1"/>
    <xf numFmtId="0" fontId="28" fillId="0" borderId="90" xfId="0" applyFont="1" applyBorder="1"/>
    <xf numFmtId="0" fontId="28" fillId="0" borderId="87" xfId="0" applyFont="1" applyBorder="1"/>
    <xf numFmtId="0" fontId="28" fillId="0" borderId="88" xfId="0" applyFont="1" applyBorder="1"/>
    <xf numFmtId="0" fontId="28" fillId="0" borderId="9" xfId="0" applyFont="1" applyBorder="1"/>
    <xf numFmtId="0" fontId="28" fillId="0" borderId="10" xfId="0" applyFont="1" applyBorder="1"/>
    <xf numFmtId="0" fontId="0" fillId="0" borderId="91" xfId="0" applyBorder="1"/>
    <xf numFmtId="0" fontId="0" fillId="0" borderId="92" xfId="0" applyBorder="1"/>
    <xf numFmtId="0" fontId="0" fillId="0" borderId="93" xfId="0" applyBorder="1"/>
    <xf numFmtId="0" fontId="0" fillId="0" borderId="94" xfId="0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5" fillId="0" borderId="7" xfId="0" applyFont="1" applyBorder="1"/>
    <xf numFmtId="0" fontId="5" fillId="0" borderId="8" xfId="0" applyFont="1" applyBorder="1"/>
    <xf numFmtId="0" fontId="29" fillId="0" borderId="7" xfId="0" applyFont="1" applyBorder="1"/>
    <xf numFmtId="0" fontId="29" fillId="0" borderId="8" xfId="0" applyFont="1" applyBorder="1"/>
    <xf numFmtId="0" fontId="29" fillId="0" borderId="9" xfId="0" applyFont="1" applyBorder="1"/>
    <xf numFmtId="0" fontId="30" fillId="0" borderId="89" xfId="0" applyFont="1" applyBorder="1"/>
    <xf numFmtId="0" fontId="0" fillId="0" borderId="101" xfId="0" applyBorder="1"/>
    <xf numFmtId="0" fontId="0" fillId="0" borderId="60" xfId="0" applyBorder="1" applyAlignment="1">
      <alignment horizontal="center" vertical="top" wrapText="1"/>
    </xf>
    <xf numFmtId="0" fontId="0" fillId="0" borderId="62" xfId="0" applyBorder="1" applyAlignment="1">
      <alignment horizontal="center" vertical="top" wrapText="1"/>
    </xf>
    <xf numFmtId="0" fontId="0" fillId="0" borderId="57" xfId="0" applyBorder="1" applyAlignment="1">
      <alignment horizontal="center" vertical="top" wrapText="1"/>
    </xf>
    <xf numFmtId="0" fontId="0" fillId="0" borderId="71" xfId="0" applyBorder="1" applyAlignment="1">
      <alignment horizontal="center" vertical="top" wrapText="1"/>
    </xf>
    <xf numFmtId="0" fontId="0" fillId="9" borderId="60" xfId="0" applyFill="1" applyBorder="1" applyAlignment="1">
      <alignment horizontal="left" vertical="center" indent="1"/>
    </xf>
    <xf numFmtId="0" fontId="19" fillId="0" borderId="0" xfId="0" applyFont="1"/>
    <xf numFmtId="0" fontId="31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21" fontId="7" fillId="0" borderId="53" xfId="0" applyNumberFormat="1" applyFont="1" applyBorder="1" applyAlignment="1">
      <alignment horizontal="center"/>
    </xf>
    <xf numFmtId="0" fontId="14" fillId="0" borderId="22" xfId="0" applyFont="1" applyBorder="1" applyAlignment="1">
      <alignment horizontal="center" vertical="center" wrapText="1"/>
    </xf>
    <xf numFmtId="2" fontId="0" fillId="3" borderId="25" xfId="0" applyNumberFormat="1" applyFill="1" applyBorder="1" applyAlignment="1">
      <alignment horizontal="center"/>
    </xf>
    <xf numFmtId="2" fontId="0" fillId="3" borderId="19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2" fontId="0" fillId="3" borderId="33" xfId="0" applyNumberFormat="1" applyFill="1" applyBorder="1" applyAlignment="1">
      <alignment horizontal="center"/>
    </xf>
    <xf numFmtId="167" fontId="0" fillId="0" borderId="10" xfId="0" applyNumberForma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/>
    </xf>
    <xf numFmtId="167" fontId="3" fillId="0" borderId="10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9" borderId="10" xfId="0" applyFill="1" applyBorder="1" applyAlignment="1">
      <alignment horizontal="left" vertical="center"/>
    </xf>
    <xf numFmtId="21" fontId="7" fillId="0" borderId="54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7" borderId="43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" fillId="0" borderId="70" xfId="0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center" vertical="center"/>
    </xf>
    <xf numFmtId="0" fontId="0" fillId="9" borderId="21" xfId="0" applyFill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7" fillId="4" borderId="39" xfId="0" applyFont="1" applyFill="1" applyBorder="1" applyAlignment="1">
      <alignment vertical="center" wrapText="1"/>
    </xf>
    <xf numFmtId="0" fontId="0" fillId="4" borderId="10" xfId="0" applyFill="1" applyBorder="1" applyAlignment="1">
      <alignment horizontal="center" vertical="center" wrapText="1"/>
    </xf>
    <xf numFmtId="0" fontId="7" fillId="4" borderId="44" xfId="0" applyFont="1" applyFill="1" applyBorder="1" applyAlignment="1">
      <alignment vertical="center" wrapText="1"/>
    </xf>
    <xf numFmtId="0" fontId="0" fillId="4" borderId="104" xfId="0" applyFill="1" applyBorder="1" applyAlignment="1">
      <alignment horizontal="center"/>
    </xf>
    <xf numFmtId="0" fontId="0" fillId="4" borderId="26" xfId="0" applyFill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165" fontId="0" fillId="9" borderId="22" xfId="0" applyNumberFormat="1" applyFill="1" applyBorder="1" applyAlignment="1">
      <alignment horizontal="center" vertical="center" wrapText="1"/>
    </xf>
    <xf numFmtId="21" fontId="7" fillId="0" borderId="54" xfId="0" applyNumberFormat="1" applyFont="1" applyBorder="1" applyAlignment="1">
      <alignment horizontal="center"/>
    </xf>
    <xf numFmtId="0" fontId="0" fillId="4" borderId="44" xfId="0" applyFill="1" applyBorder="1" applyAlignment="1">
      <alignment horizontal="center" vertical="center" wrapText="1"/>
    </xf>
    <xf numFmtId="0" fontId="0" fillId="4" borderId="107" xfId="0" applyFill="1" applyBorder="1" applyAlignment="1">
      <alignment horizontal="center"/>
    </xf>
    <xf numFmtId="0" fontId="0" fillId="4" borderId="108" xfId="0" applyFill="1" applyBorder="1" applyAlignment="1">
      <alignment horizontal="center" vertical="center" wrapText="1"/>
    </xf>
    <xf numFmtId="0" fontId="0" fillId="0" borderId="53" xfId="0" applyBorder="1"/>
    <xf numFmtId="21" fontId="7" fillId="0" borderId="75" xfId="0" applyNumberFormat="1" applyFont="1" applyBorder="1" applyAlignment="1">
      <alignment horizontal="center" vertical="center" wrapText="1"/>
    </xf>
    <xf numFmtId="0" fontId="7" fillId="4" borderId="109" xfId="0" applyFont="1" applyFill="1" applyBorder="1" applyAlignment="1">
      <alignment vertical="center" wrapText="1"/>
    </xf>
    <xf numFmtId="0" fontId="0" fillId="4" borderId="110" xfId="0" applyFill="1" applyBorder="1" applyAlignment="1">
      <alignment horizontal="center"/>
    </xf>
    <xf numFmtId="0" fontId="3" fillId="8" borderId="23" xfId="0" applyFont="1" applyFill="1" applyBorder="1" applyAlignment="1">
      <alignment vertical="center" wrapText="1"/>
    </xf>
    <xf numFmtId="0" fontId="3" fillId="8" borderId="39" xfId="0" applyFont="1" applyFill="1" applyBorder="1" applyAlignment="1">
      <alignment vertical="center" wrapText="1"/>
    </xf>
    <xf numFmtId="0" fontId="3" fillId="8" borderId="25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 wrapText="1"/>
    </xf>
    <xf numFmtId="15" fontId="3" fillId="8" borderId="27" xfId="0" applyNumberFormat="1" applyFont="1" applyFill="1" applyBorder="1" applyAlignment="1">
      <alignment vertical="center" wrapText="1"/>
    </xf>
    <xf numFmtId="15" fontId="3" fillId="8" borderId="27" xfId="0" applyNumberFormat="1" applyFont="1" applyFill="1" applyBorder="1" applyAlignment="1">
      <alignment vertical="center"/>
    </xf>
    <xf numFmtId="15" fontId="3" fillId="7" borderId="43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63" xfId="0" applyFont="1" applyBorder="1" applyAlignment="1">
      <alignment horizontal="center" vertical="center" wrapText="1"/>
    </xf>
    <xf numFmtId="0" fontId="3" fillId="7" borderId="10" xfId="0" applyFont="1" applyFill="1" applyBorder="1" applyAlignment="1">
      <alignment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167" fontId="3" fillId="0" borderId="22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67" fontId="3" fillId="0" borderId="62" xfId="0" applyNumberFormat="1" applyFont="1" applyBorder="1" applyAlignment="1">
      <alignment horizontal="center" vertical="center" wrapText="1"/>
    </xf>
    <xf numFmtId="0" fontId="3" fillId="7" borderId="46" xfId="0" applyFont="1" applyFill="1" applyBorder="1" applyAlignment="1">
      <alignment vertical="center" wrapText="1"/>
    </xf>
    <xf numFmtId="0" fontId="3" fillId="7" borderId="11" xfId="0" applyFont="1" applyFill="1" applyBorder="1" applyAlignment="1">
      <alignment vertical="center" wrapText="1"/>
    </xf>
    <xf numFmtId="0" fontId="3" fillId="7" borderId="47" xfId="0" applyFont="1" applyFill="1" applyBorder="1" applyAlignment="1">
      <alignment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/>
    </xf>
    <xf numFmtId="0" fontId="3" fillId="5" borderId="9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45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right"/>
    </xf>
    <xf numFmtId="0" fontId="35" fillId="0" borderId="80" xfId="0" applyFont="1" applyBorder="1"/>
    <xf numFmtId="0" fontId="7" fillId="0" borderId="75" xfId="0" applyFont="1" applyBorder="1" applyAlignment="1">
      <alignment horizontal="center" vertical="center" wrapText="1"/>
    </xf>
    <xf numFmtId="167" fontId="3" fillId="0" borderId="22" xfId="0" applyNumberFormat="1" applyFont="1" applyBorder="1" applyAlignment="1">
      <alignment horizontal="center"/>
    </xf>
    <xf numFmtId="167" fontId="3" fillId="0" borderId="21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0" fillId="7" borderId="10" xfId="0" applyFill="1" applyBorder="1" applyAlignment="1">
      <alignment vertical="center"/>
    </xf>
    <xf numFmtId="0" fontId="3" fillId="0" borderId="69" xfId="0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center"/>
    </xf>
    <xf numFmtId="21" fontId="7" fillId="0" borderId="53" xfId="0" applyNumberFormat="1" applyFont="1" applyBorder="1"/>
    <xf numFmtId="167" fontId="3" fillId="0" borderId="45" xfId="0" applyNumberFormat="1" applyFont="1" applyBorder="1" applyAlignment="1">
      <alignment horizontal="center" vertical="center" wrapText="1"/>
    </xf>
    <xf numFmtId="0" fontId="0" fillId="10" borderId="113" xfId="0" applyFill="1" applyBorder="1" applyAlignment="1">
      <alignment horizontal="center" vertical="center" wrapText="1"/>
    </xf>
    <xf numFmtId="0" fontId="0" fillId="10" borderId="84" xfId="0" applyFill="1" applyBorder="1" applyAlignment="1">
      <alignment horizontal="center"/>
    </xf>
    <xf numFmtId="2" fontId="0" fillId="10" borderId="113" xfId="0" applyNumberFormat="1" applyFill="1" applyBorder="1" applyAlignment="1">
      <alignment horizontal="center"/>
    </xf>
    <xf numFmtId="0" fontId="0" fillId="4" borderId="26" xfId="0" applyFill="1" applyBorder="1"/>
    <xf numFmtId="0" fontId="0" fillId="4" borderId="25" xfId="0" applyFill="1" applyBorder="1" applyAlignment="1">
      <alignment horizontal="center" vertical="center" wrapText="1"/>
    </xf>
    <xf numFmtId="1" fontId="0" fillId="4" borderId="25" xfId="0" applyNumberFormat="1" applyFill="1" applyBorder="1" applyAlignment="1">
      <alignment horizontal="center"/>
    </xf>
    <xf numFmtId="1" fontId="0" fillId="4" borderId="26" xfId="0" applyNumberFormat="1" applyFill="1" applyBorder="1" applyAlignment="1">
      <alignment horizontal="center"/>
    </xf>
    <xf numFmtId="1" fontId="0" fillId="4" borderId="37" xfId="0" applyNumberFormat="1" applyFill="1" applyBorder="1" applyAlignment="1">
      <alignment horizontal="center"/>
    </xf>
    <xf numFmtId="1" fontId="0" fillId="4" borderId="34" xfId="0" applyNumberFormat="1" applyFill="1" applyBorder="1" applyAlignment="1">
      <alignment horizontal="center"/>
    </xf>
    <xf numFmtId="0" fontId="7" fillId="0" borderId="114" xfId="0" applyFont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33" fillId="4" borderId="25" xfId="0" applyFont="1" applyFill="1" applyBorder="1"/>
    <xf numFmtId="0" fontId="33" fillId="10" borderId="115" xfId="0" applyFont="1" applyFill="1" applyBorder="1" applyAlignment="1">
      <alignment horizontal="left" indent="1"/>
    </xf>
    <xf numFmtId="0" fontId="33" fillId="11" borderId="117" xfId="0" applyFont="1" applyFill="1" applyBorder="1" applyAlignment="1">
      <alignment horizontal="left" indent="1"/>
    </xf>
    <xf numFmtId="0" fontId="33" fillId="11" borderId="118" xfId="0" applyFont="1" applyFill="1" applyBorder="1" applyAlignment="1">
      <alignment horizontal="center"/>
    </xf>
    <xf numFmtId="0" fontId="32" fillId="11" borderId="118" xfId="0" applyFont="1" applyFill="1" applyBorder="1" applyAlignment="1">
      <alignment horizontal="center"/>
    </xf>
    <xf numFmtId="0" fontId="33" fillId="11" borderId="119" xfId="0" applyFont="1" applyFill="1" applyBorder="1" applyAlignment="1">
      <alignment horizontal="left"/>
    </xf>
    <xf numFmtId="0" fontId="0" fillId="9" borderId="60" xfId="0" applyFill="1" applyBorder="1" applyAlignment="1">
      <alignment horizontal="center" vertical="center"/>
    </xf>
    <xf numFmtId="0" fontId="3" fillId="7" borderId="7" xfId="0" applyFont="1" applyFill="1" applyBorder="1" applyAlignment="1">
      <alignment vertical="center" wrapText="1"/>
    </xf>
    <xf numFmtId="0" fontId="3" fillId="0" borderId="122" xfId="0" applyFont="1" applyBorder="1" applyAlignment="1">
      <alignment horizontal="center" vertical="center" wrapText="1"/>
    </xf>
    <xf numFmtId="0" fontId="3" fillId="0" borderId="12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4" xfId="0" applyFont="1" applyBorder="1" applyAlignment="1">
      <alignment horizontal="center" vertical="center" wrapText="1"/>
    </xf>
    <xf numFmtId="0" fontId="3" fillId="0" borderId="1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4" borderId="128" xfId="0" applyFill="1" applyBorder="1" applyAlignment="1">
      <alignment horizontal="center"/>
    </xf>
    <xf numFmtId="0" fontId="0" fillId="4" borderId="130" xfId="0" applyFill="1" applyBorder="1" applyAlignment="1">
      <alignment horizontal="center"/>
    </xf>
    <xf numFmtId="0" fontId="0" fillId="4" borderId="129" xfId="0" applyFill="1" applyBorder="1" applyAlignment="1">
      <alignment horizontal="center"/>
    </xf>
    <xf numFmtId="0" fontId="0" fillId="0" borderId="127" xfId="0" applyBorder="1" applyAlignment="1">
      <alignment horizontal="center"/>
    </xf>
    <xf numFmtId="2" fontId="0" fillId="2" borderId="41" xfId="0" applyNumberFormat="1" applyFill="1" applyBorder="1" applyAlignment="1">
      <alignment horizontal="center"/>
    </xf>
    <xf numFmtId="0" fontId="0" fillId="0" borderId="33" xfId="0" applyBorder="1" applyAlignment="1">
      <alignment horizontal="center"/>
    </xf>
    <xf numFmtId="2" fontId="0" fillId="2" borderId="42" xfId="0" applyNumberFormat="1" applyFill="1" applyBorder="1" applyAlignment="1">
      <alignment horizontal="center"/>
    </xf>
    <xf numFmtId="2" fontId="0" fillId="3" borderId="127" xfId="0" applyNumberFormat="1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2" fontId="0" fillId="10" borderId="127" xfId="0" applyNumberFormat="1" applyFill="1" applyBorder="1" applyAlignment="1">
      <alignment horizontal="center"/>
    </xf>
    <xf numFmtId="2" fontId="0" fillId="10" borderId="33" xfId="0" applyNumberFormat="1" applyFill="1" applyBorder="1" applyAlignment="1">
      <alignment horizontal="center"/>
    </xf>
    <xf numFmtId="2" fontId="0" fillId="3" borderId="104" xfId="0" applyNumberFormat="1" applyFill="1" applyBorder="1" applyAlignment="1">
      <alignment horizontal="center"/>
    </xf>
    <xf numFmtId="2" fontId="0" fillId="3" borderId="106" xfId="0" applyNumberFormat="1" applyFill="1" applyBorder="1" applyAlignment="1">
      <alignment horizontal="center"/>
    </xf>
    <xf numFmtId="0" fontId="3" fillId="0" borderId="131" xfId="0" applyFont="1" applyBorder="1" applyAlignment="1">
      <alignment horizontal="center" vertical="center" wrapText="1"/>
    </xf>
    <xf numFmtId="0" fontId="3" fillId="7" borderId="45" xfId="0" applyFont="1" applyFill="1" applyBorder="1" applyAlignment="1">
      <alignment vertical="center" wrapText="1"/>
    </xf>
    <xf numFmtId="0" fontId="3" fillId="7" borderId="131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4" fillId="0" borderId="13" xfId="0" applyFont="1" applyBorder="1"/>
    <xf numFmtId="2" fontId="0" fillId="2" borderId="6" xfId="0" applyNumberFormat="1" applyFill="1" applyBorder="1" applyAlignment="1">
      <alignment horizontal="center"/>
    </xf>
    <xf numFmtId="2" fontId="0" fillId="2" borderId="134" xfId="0" applyNumberFormat="1" applyFill="1" applyBorder="1" applyAlignment="1">
      <alignment horizontal="center"/>
    </xf>
    <xf numFmtId="0" fontId="0" fillId="0" borderId="133" xfId="0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vertical="top" wrapText="1"/>
    </xf>
    <xf numFmtId="0" fontId="37" fillId="0" borderId="11" xfId="0" applyFont="1" applyBorder="1" applyAlignment="1">
      <alignment vertical="center" wrapText="1"/>
    </xf>
    <xf numFmtId="0" fontId="37" fillId="0" borderId="11" xfId="0" applyFont="1" applyBorder="1"/>
    <xf numFmtId="0" fontId="6" fillId="0" borderId="135" xfId="0" applyFont="1" applyBorder="1"/>
    <xf numFmtId="0" fontId="6" fillId="0" borderId="0" xfId="0" applyFont="1"/>
    <xf numFmtId="0" fontId="6" fillId="0" borderId="137" xfId="0" applyFont="1" applyBorder="1"/>
    <xf numFmtId="0" fontId="6" fillId="0" borderId="136" xfId="0" applyFont="1" applyBorder="1"/>
    <xf numFmtId="0" fontId="6" fillId="0" borderId="104" xfId="0" applyFont="1" applyBorder="1"/>
    <xf numFmtId="0" fontId="6" fillId="0" borderId="6" xfId="0" applyFont="1" applyBorder="1"/>
    <xf numFmtId="0" fontId="6" fillId="0" borderId="138" xfId="0" applyFont="1" applyBorder="1"/>
    <xf numFmtId="14" fontId="18" fillId="0" borderId="136" xfId="0" applyNumberFormat="1" applyFont="1" applyBorder="1"/>
    <xf numFmtId="167" fontId="6" fillId="0" borderId="0" xfId="0" applyNumberFormat="1" applyFont="1"/>
    <xf numFmtId="167" fontId="6" fillId="0" borderId="6" xfId="0" applyNumberFormat="1" applyFont="1" applyBorder="1"/>
    <xf numFmtId="167" fontId="6" fillId="0" borderId="139" xfId="0" applyNumberFormat="1" applyFont="1" applyBorder="1"/>
    <xf numFmtId="167" fontId="6" fillId="0" borderId="140" xfId="0" applyNumberFormat="1" applyFont="1" applyBorder="1"/>
    <xf numFmtId="1" fontId="38" fillId="0" borderId="11" xfId="0" applyNumberFormat="1" applyFont="1" applyBorder="1"/>
    <xf numFmtId="167" fontId="24" fillId="0" borderId="11" xfId="0" applyNumberFormat="1" applyFont="1" applyBorder="1" applyAlignment="1">
      <alignment vertical="center" wrapText="1"/>
    </xf>
    <xf numFmtId="1" fontId="39" fillId="0" borderId="11" xfId="0" applyNumberFormat="1" applyFont="1" applyBorder="1"/>
    <xf numFmtId="0" fontId="0" fillId="0" borderId="142" xfId="0" applyBorder="1"/>
    <xf numFmtId="0" fontId="0" fillId="0" borderId="143" xfId="0" applyBorder="1"/>
    <xf numFmtId="166" fontId="0" fillId="0" borderId="142" xfId="0" applyNumberFormat="1" applyBorder="1"/>
    <xf numFmtId="166" fontId="0" fillId="0" borderId="143" xfId="0" applyNumberFormat="1" applyBorder="1"/>
    <xf numFmtId="0" fontId="0" fillId="0" borderId="141" xfId="0" applyBorder="1"/>
    <xf numFmtId="167" fontId="7" fillId="0" borderId="11" xfId="0" applyNumberFormat="1" applyFont="1" applyBorder="1" applyAlignment="1">
      <alignment horizontal="right" vertical="center"/>
    </xf>
    <xf numFmtId="1" fontId="0" fillId="0" borderId="142" xfId="0" applyNumberFormat="1" applyBorder="1"/>
    <xf numFmtId="168" fontId="0" fillId="0" borderId="0" xfId="0" applyNumberFormat="1"/>
    <xf numFmtId="168" fontId="0" fillId="0" borderId="143" xfId="0" applyNumberFormat="1" applyBorder="1"/>
    <xf numFmtId="0" fontId="16" fillId="2" borderId="11" xfId="0" applyFont="1" applyFill="1" applyBorder="1" applyAlignment="1">
      <alignment horizontal="center" vertical="center" wrapText="1"/>
    </xf>
    <xf numFmtId="0" fontId="7" fillId="2" borderId="144" xfId="0" applyFont="1" applyFill="1" applyBorder="1" applyAlignment="1">
      <alignment horizontal="center" vertical="center" wrapText="1"/>
    </xf>
    <xf numFmtId="0" fontId="7" fillId="12" borderId="145" xfId="0" applyFont="1" applyFill="1" applyBorder="1" applyAlignment="1">
      <alignment horizontal="center" vertical="center" wrapText="1"/>
    </xf>
    <xf numFmtId="167" fontId="7" fillId="0" borderId="12" xfId="0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167" fontId="7" fillId="0" borderId="13" xfId="0" applyNumberFormat="1" applyFont="1" applyBorder="1" applyAlignment="1">
      <alignment horizontal="right" vertical="center"/>
    </xf>
    <xf numFmtId="15" fontId="16" fillId="2" borderId="11" xfId="0" applyNumberFormat="1" applyFont="1" applyFill="1" applyBorder="1" applyAlignment="1">
      <alignment vertical="center" wrapText="1"/>
    </xf>
    <xf numFmtId="0" fontId="16" fillId="2" borderId="11" xfId="0" applyFont="1" applyFill="1" applyBorder="1" applyAlignment="1">
      <alignment vertical="center" wrapText="1"/>
    </xf>
    <xf numFmtId="15" fontId="16" fillId="2" borderId="5" xfId="0" applyNumberFormat="1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7" fillId="0" borderId="46" xfId="0" applyFont="1" applyBorder="1"/>
    <xf numFmtId="167" fontId="3" fillId="0" borderId="62" xfId="0" applyNumberFormat="1" applyFont="1" applyBorder="1" applyAlignment="1">
      <alignment horizontal="center" vertical="top" wrapText="1"/>
    </xf>
    <xf numFmtId="167" fontId="3" fillId="0" borderId="62" xfId="0" applyNumberFormat="1" applyFont="1" applyBorder="1" applyAlignment="1">
      <alignment horizontal="center"/>
    </xf>
    <xf numFmtId="0" fontId="8" fillId="0" borderId="45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3" fillId="4" borderId="10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3" borderId="25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41" xfId="0" applyNumberFormat="1" applyFont="1" applyFill="1" applyBorder="1" applyAlignment="1">
      <alignment horizontal="center"/>
    </xf>
    <xf numFmtId="1" fontId="3" fillId="4" borderId="26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/>
    <xf numFmtId="0" fontId="33" fillId="10" borderId="0" xfId="0" applyFont="1" applyFill="1"/>
    <xf numFmtId="0" fontId="33" fillId="11" borderId="118" xfId="0" applyFont="1" applyFill="1" applyBorder="1" applyAlignment="1">
      <alignment horizontal="left"/>
    </xf>
    <xf numFmtId="0" fontId="0" fillId="10" borderId="146" xfId="0" applyFill="1" applyBorder="1" applyAlignment="1">
      <alignment horizontal="center" vertical="center" wrapText="1"/>
    </xf>
    <xf numFmtId="0" fontId="0" fillId="10" borderId="147" xfId="0" applyFill="1" applyBorder="1" applyAlignment="1">
      <alignment horizontal="center" vertical="center" wrapText="1"/>
    </xf>
    <xf numFmtId="2" fontId="0" fillId="10" borderId="146" xfId="0" applyNumberFormat="1" applyFill="1" applyBorder="1" applyAlignment="1">
      <alignment horizontal="center"/>
    </xf>
    <xf numFmtId="2" fontId="0" fillId="10" borderId="147" xfId="0" applyNumberFormat="1" applyFill="1" applyBorder="1" applyAlignment="1">
      <alignment horizontal="center"/>
    </xf>
    <xf numFmtId="2" fontId="0" fillId="10" borderId="104" xfId="0" applyNumberFormat="1" applyFill="1" applyBorder="1" applyAlignment="1">
      <alignment horizontal="center"/>
    </xf>
    <xf numFmtId="2" fontId="0" fillId="10" borderId="106" xfId="0" applyNumberFormat="1" applyFill="1" applyBorder="1" applyAlignment="1">
      <alignment horizontal="center"/>
    </xf>
    <xf numFmtId="0" fontId="0" fillId="10" borderId="25" xfId="0" applyFill="1" applyBorder="1" applyAlignment="1">
      <alignment horizontal="center" vertical="center" wrapText="1"/>
    </xf>
    <xf numFmtId="0" fontId="0" fillId="10" borderId="26" xfId="0" applyFill="1" applyBorder="1" applyAlignment="1">
      <alignment horizontal="center" vertical="center" wrapText="1"/>
    </xf>
    <xf numFmtId="0" fontId="0" fillId="10" borderId="115" xfId="0" applyFill="1" applyBorder="1" applyAlignment="1">
      <alignment horizontal="center" vertical="center" wrapText="1"/>
    </xf>
    <xf numFmtId="0" fontId="0" fillId="10" borderId="116" xfId="0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33" fillId="10" borderId="116" xfId="0" applyFont="1" applyFill="1" applyBorder="1"/>
    <xf numFmtId="0" fontId="0" fillId="10" borderId="27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2" fontId="0" fillId="10" borderId="148" xfId="0" applyNumberFormat="1" applyFill="1" applyBorder="1" applyAlignment="1">
      <alignment horizontal="center"/>
    </xf>
    <xf numFmtId="2" fontId="0" fillId="10" borderId="149" xfId="0" applyNumberFormat="1" applyFill="1" applyBorder="1" applyAlignment="1">
      <alignment horizontal="center"/>
    </xf>
    <xf numFmtId="2" fontId="0" fillId="10" borderId="150" xfId="0" applyNumberFormat="1" applyFill="1" applyBorder="1" applyAlignment="1">
      <alignment horizontal="center"/>
    </xf>
    <xf numFmtId="2" fontId="0" fillId="10" borderId="151" xfId="0" applyNumberFormat="1" applyFill="1" applyBorder="1" applyAlignment="1">
      <alignment horizontal="center"/>
    </xf>
    <xf numFmtId="2" fontId="0" fillId="10" borderId="152" xfId="0" applyNumberFormat="1" applyFill="1" applyBorder="1" applyAlignment="1">
      <alignment horizontal="center"/>
    </xf>
    <xf numFmtId="0" fontId="8" fillId="0" borderId="154" xfId="0" applyFont="1" applyBorder="1" applyAlignment="1">
      <alignment horizontal="center" vertical="center" wrapText="1"/>
    </xf>
    <xf numFmtId="0" fontId="3" fillId="0" borderId="156" xfId="0" applyFont="1" applyBorder="1" applyAlignment="1">
      <alignment horizontal="center" vertical="center" wrapText="1"/>
    </xf>
    <xf numFmtId="0" fontId="3" fillId="0" borderId="155" xfId="0" applyFont="1" applyBorder="1" applyAlignment="1">
      <alignment horizontal="center" vertical="center" wrapText="1"/>
    </xf>
    <xf numFmtId="45" fontId="0" fillId="0" borderId="142" xfId="0" applyNumberFormat="1" applyBorder="1"/>
    <xf numFmtId="0" fontId="24" fillId="0" borderId="2" xfId="0" applyFont="1" applyBorder="1"/>
    <xf numFmtId="0" fontId="24" fillId="0" borderId="2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36" fillId="0" borderId="11" xfId="0" applyFont="1" applyBorder="1"/>
    <xf numFmtId="167" fontId="3" fillId="0" borderId="12" xfId="0" applyNumberFormat="1" applyFont="1" applyBorder="1" applyAlignment="1">
      <alignment horizontal="center" vertical="center" wrapText="1"/>
    </xf>
    <xf numFmtId="0" fontId="24" fillId="0" borderId="11" xfId="0" applyFont="1" applyBorder="1"/>
    <xf numFmtId="167" fontId="3" fillId="0" borderId="63" xfId="0" applyNumberFormat="1" applyFont="1" applyBorder="1" applyAlignment="1">
      <alignment horizontal="center" vertical="center" wrapText="1"/>
    </xf>
    <xf numFmtId="1" fontId="3" fillId="0" borderId="63" xfId="0" applyNumberFormat="1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157" xfId="0" applyFill="1" applyBorder="1" applyAlignment="1">
      <alignment horizontal="center" vertical="center" wrapText="1"/>
    </xf>
    <xf numFmtId="0" fontId="37" fillId="0" borderId="11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center" vertical="center" wrapText="1"/>
    </xf>
    <xf numFmtId="167" fontId="2" fillId="0" borderId="10" xfId="0" applyNumberFormat="1" applyFont="1" applyBorder="1" applyAlignment="1">
      <alignment horizontal="center" vertical="center" wrapText="1"/>
    </xf>
    <xf numFmtId="167" fontId="2" fillId="0" borderId="10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7" borderId="4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 wrapText="1"/>
    </xf>
    <xf numFmtId="167" fontId="1" fillId="0" borderId="22" xfId="0" applyNumberFormat="1" applyFont="1" applyBorder="1" applyAlignment="1">
      <alignment horizontal="center" vertical="center" wrapText="1"/>
    </xf>
    <xf numFmtId="167" fontId="0" fillId="0" borderId="22" xfId="0" applyNumberFormat="1" applyBorder="1" applyAlignment="1">
      <alignment horizontal="center" vertical="center" wrapText="1"/>
    </xf>
    <xf numFmtId="167" fontId="1" fillId="0" borderId="10" xfId="0" applyNumberFormat="1" applyFont="1" applyBorder="1" applyAlignment="1">
      <alignment horizontal="center" vertical="center" wrapText="1"/>
    </xf>
    <xf numFmtId="45" fontId="0" fillId="0" borderId="158" xfId="0" applyNumberFormat="1" applyBorder="1"/>
    <xf numFmtId="1" fontId="0" fillId="0" borderId="159" xfId="0" applyNumberFormat="1" applyBorder="1"/>
    <xf numFmtId="168" fontId="0" fillId="0" borderId="160" xfId="0" applyNumberFormat="1" applyBorder="1"/>
    <xf numFmtId="21" fontId="7" fillId="0" borderId="5" xfId="0" applyNumberFormat="1" applyFont="1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62" xfId="0" applyFill="1" applyBorder="1" applyAlignment="1">
      <alignment horizontal="center"/>
    </xf>
    <xf numFmtId="0" fontId="0" fillId="0" borderId="39" xfId="0" applyBorder="1"/>
    <xf numFmtId="0" fontId="3" fillId="7" borderId="30" xfId="0" applyFont="1" applyFill="1" applyBorder="1" applyAlignment="1">
      <alignment vertical="center" wrapText="1"/>
    </xf>
    <xf numFmtId="0" fontId="3" fillId="7" borderId="15" xfId="0" applyFont="1" applyFill="1" applyBorder="1" applyAlignment="1">
      <alignment vertical="center" wrapText="1"/>
    </xf>
    <xf numFmtId="0" fontId="0" fillId="5" borderId="109" xfId="0" applyFill="1" applyBorder="1" applyAlignment="1">
      <alignment horizontal="center"/>
    </xf>
    <xf numFmtId="0" fontId="0" fillId="5" borderId="104" xfId="0" applyFill="1" applyBorder="1" applyAlignment="1">
      <alignment horizontal="center"/>
    </xf>
    <xf numFmtId="0" fontId="0" fillId="5" borderId="85" xfId="0" applyFill="1" applyBorder="1" applyAlignment="1">
      <alignment horizontal="center"/>
    </xf>
    <xf numFmtId="0" fontId="0" fillId="4" borderId="157" xfId="0" applyFill="1" applyBorder="1" applyAlignment="1">
      <alignment horizontal="center" vertical="center" wrapText="1"/>
    </xf>
    <xf numFmtId="165" fontId="7" fillId="0" borderId="0" xfId="0" applyNumberFormat="1" applyFont="1"/>
    <xf numFmtId="164" fontId="7" fillId="0" borderId="0" xfId="0" applyNumberFormat="1" applyFont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167" fontId="1" fillId="0" borderId="10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167" fontId="1" fillId="0" borderId="22" xfId="0" applyNumberFormat="1" applyFont="1" applyBorder="1" applyAlignment="1">
      <alignment horizontal="center"/>
    </xf>
    <xf numFmtId="167" fontId="1" fillId="0" borderId="45" xfId="0" applyNumberFormat="1" applyFont="1" applyBorder="1" applyAlignment="1">
      <alignment horizontal="center" vertical="center" wrapText="1"/>
    </xf>
    <xf numFmtId="0" fontId="1" fillId="7" borderId="30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vertical="center" wrapText="1"/>
    </xf>
    <xf numFmtId="167" fontId="2" fillId="0" borderId="45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105" xfId="0" applyFont="1" applyBorder="1" applyAlignment="1">
      <alignment horizontal="center" vertical="center" wrapText="1"/>
    </xf>
    <xf numFmtId="167" fontId="1" fillId="0" borderId="154" xfId="0" applyNumberFormat="1" applyFont="1" applyBorder="1" applyAlignment="1">
      <alignment horizontal="center" vertical="center" wrapText="1"/>
    </xf>
    <xf numFmtId="0" fontId="3" fillId="0" borderId="164" xfId="0" applyFont="1" applyBorder="1" applyAlignment="1">
      <alignment horizontal="center" vertical="center" wrapText="1"/>
    </xf>
    <xf numFmtId="0" fontId="3" fillId="0" borderId="165" xfId="0" applyFont="1" applyBorder="1" applyAlignment="1">
      <alignment horizontal="center" vertical="center" wrapText="1"/>
    </xf>
    <xf numFmtId="167" fontId="3" fillId="0" borderId="112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1" fontId="7" fillId="0" borderId="0" xfId="0" applyNumberFormat="1" applyFont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167" fontId="3" fillId="0" borderId="85" xfId="0" applyNumberFormat="1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7" fillId="4" borderId="30" xfId="0" applyFont="1" applyFill="1" applyBorder="1" applyAlignment="1">
      <alignment vertical="center" wrapText="1"/>
    </xf>
    <xf numFmtId="1" fontId="0" fillId="4" borderId="162" xfId="0" applyNumberForma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109" xfId="0" applyFill="1" applyBorder="1" applyAlignment="1">
      <alignment horizontal="center"/>
    </xf>
    <xf numFmtId="0" fontId="3" fillId="4" borderId="104" xfId="0" applyFont="1" applyFill="1" applyBorder="1" applyAlignment="1">
      <alignment horizontal="center"/>
    </xf>
    <xf numFmtId="0" fontId="0" fillId="4" borderId="106" xfId="0" applyFill="1" applyBorder="1" applyAlignment="1">
      <alignment horizontal="center"/>
    </xf>
    <xf numFmtId="0" fontId="0" fillId="4" borderId="166" xfId="0" applyFill="1" applyBorder="1" applyAlignment="1">
      <alignment horizontal="center"/>
    </xf>
    <xf numFmtId="0" fontId="0" fillId="4" borderId="167" xfId="0" applyFill="1" applyBorder="1" applyAlignment="1">
      <alignment horizontal="center"/>
    </xf>
    <xf numFmtId="0" fontId="0" fillId="4" borderId="168" xfId="0" applyFill="1" applyBorder="1" applyAlignment="1">
      <alignment horizontal="center"/>
    </xf>
    <xf numFmtId="0" fontId="7" fillId="4" borderId="10" xfId="0" applyFont="1" applyFill="1" applyBorder="1" applyAlignment="1">
      <alignment vertical="center" wrapText="1"/>
    </xf>
    <xf numFmtId="0" fontId="7" fillId="4" borderId="169" xfId="0" applyFont="1" applyFill="1" applyBorder="1" applyAlignment="1">
      <alignment vertical="center" wrapText="1"/>
    </xf>
    <xf numFmtId="0" fontId="0" fillId="4" borderId="0" xfId="0" applyFill="1"/>
    <xf numFmtId="0" fontId="0" fillId="4" borderId="170" xfId="0" applyFill="1" applyBorder="1" applyAlignment="1">
      <alignment horizontal="center"/>
    </xf>
    <xf numFmtId="0" fontId="0" fillId="4" borderId="171" xfId="0" applyFill="1" applyBorder="1" applyAlignment="1">
      <alignment horizontal="center"/>
    </xf>
    <xf numFmtId="0" fontId="0" fillId="4" borderId="172" xfId="0" applyFill="1" applyBorder="1" applyAlignment="1">
      <alignment horizontal="center"/>
    </xf>
    <xf numFmtId="0" fontId="9" fillId="0" borderId="57" xfId="0" applyFont="1" applyBorder="1" applyAlignment="1">
      <alignment horizontal="center" vertical="center" wrapText="1"/>
    </xf>
    <xf numFmtId="167" fontId="9" fillId="0" borderId="10" xfId="0" applyNumberFormat="1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1" xfId="0" applyFont="1" applyBorder="1" applyAlignment="1">
      <alignment horizontal="center"/>
    </xf>
    <xf numFmtId="167" fontId="3" fillId="0" borderId="53" xfId="0" applyNumberFormat="1" applyFont="1" applyBorder="1" applyAlignment="1">
      <alignment horizontal="center"/>
    </xf>
    <xf numFmtId="0" fontId="8" fillId="0" borderId="105" xfId="0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1" fillId="7" borderId="163" xfId="0" applyFont="1" applyFill="1" applyBorder="1" applyAlignment="1">
      <alignment vertical="center" wrapText="1"/>
    </xf>
    <xf numFmtId="0" fontId="1" fillId="7" borderId="121" xfId="0" applyFont="1" applyFill="1" applyBorder="1" applyAlignment="1">
      <alignment vertical="center" wrapText="1"/>
    </xf>
    <xf numFmtId="0" fontId="1" fillId="7" borderId="132" xfId="0" applyFont="1" applyFill="1" applyBorder="1" applyAlignment="1">
      <alignment vertical="center" wrapText="1"/>
    </xf>
    <xf numFmtId="0" fontId="1" fillId="7" borderId="120" xfId="0" applyFont="1" applyFill="1" applyBorder="1" applyAlignment="1">
      <alignment vertical="center" wrapText="1"/>
    </xf>
    <xf numFmtId="0" fontId="0" fillId="7" borderId="10" xfId="0" applyFill="1" applyBorder="1"/>
    <xf numFmtId="167" fontId="3" fillId="0" borderId="123" xfId="0" applyNumberFormat="1" applyFont="1" applyBorder="1" applyAlignment="1">
      <alignment horizontal="center" vertical="center" wrapText="1"/>
    </xf>
    <xf numFmtId="0" fontId="3" fillId="0" borderId="103" xfId="0" applyFont="1" applyBorder="1" applyAlignment="1">
      <alignment horizontal="center"/>
    </xf>
    <xf numFmtId="0" fontId="26" fillId="0" borderId="21" xfId="0" applyFont="1" applyBorder="1" applyAlignment="1">
      <alignment horizontal="center" vertical="center" wrapText="1"/>
    </xf>
    <xf numFmtId="0" fontId="3" fillId="0" borderId="102" xfId="0" applyFont="1" applyBorder="1" applyAlignment="1">
      <alignment horizontal="center"/>
    </xf>
    <xf numFmtId="167" fontId="3" fillId="0" borderId="2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167" fontId="3" fillId="0" borderId="31" xfId="0" applyNumberFormat="1" applyFont="1" applyBorder="1" applyAlignment="1">
      <alignment horizontal="center" vertical="center" wrapText="1"/>
    </xf>
    <xf numFmtId="167" fontId="3" fillId="0" borderId="131" xfId="0" applyNumberFormat="1" applyFont="1" applyBorder="1" applyAlignment="1">
      <alignment horizontal="center" vertical="center" wrapText="1"/>
    </xf>
    <xf numFmtId="0" fontId="8" fillId="0" borderId="124" xfId="0" applyFont="1" applyBorder="1" applyAlignment="1">
      <alignment horizontal="center" vertical="center" wrapText="1"/>
    </xf>
    <xf numFmtId="167" fontId="3" fillId="0" borderId="70" xfId="0" applyNumberFormat="1" applyFont="1" applyBorder="1" applyAlignment="1">
      <alignment horizontal="center" vertical="center" wrapText="1"/>
    </xf>
    <xf numFmtId="167" fontId="3" fillId="0" borderId="12" xfId="0" applyNumberFormat="1" applyFont="1" applyBorder="1" applyAlignment="1">
      <alignment horizontal="center" vertical="center"/>
    </xf>
    <xf numFmtId="0" fontId="14" fillId="0" borderId="7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167" fontId="3" fillId="0" borderId="17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26" xfId="0" applyFont="1" applyBorder="1" applyAlignment="1">
      <alignment horizontal="center" vertical="center" wrapText="1"/>
    </xf>
    <xf numFmtId="0" fontId="3" fillId="0" borderId="1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7" fontId="3" fillId="0" borderId="45" xfId="0" applyNumberFormat="1" applyFont="1" applyBorder="1" applyAlignment="1">
      <alignment horizontal="center"/>
    </xf>
    <xf numFmtId="0" fontId="8" fillId="0" borderId="8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7" fontId="2" fillId="0" borderId="17" xfId="0" applyNumberFormat="1" applyFont="1" applyBorder="1" applyAlignment="1">
      <alignment horizontal="center" vertical="center" wrapText="1"/>
    </xf>
    <xf numFmtId="167" fontId="2" fillId="0" borderId="12" xfId="0" applyNumberFormat="1" applyFont="1" applyBorder="1" applyAlignment="1">
      <alignment horizontal="center" vertical="center" wrapText="1"/>
    </xf>
    <xf numFmtId="0" fontId="0" fillId="0" borderId="131" xfId="0" applyBorder="1"/>
    <xf numFmtId="0" fontId="3" fillId="0" borderId="161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/>
    </xf>
    <xf numFmtId="167" fontId="1" fillId="0" borderId="17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167" fontId="1" fillId="0" borderId="12" xfId="0" applyNumberFormat="1" applyFont="1" applyBorder="1" applyAlignment="1">
      <alignment horizontal="center" vertical="center" wrapText="1"/>
    </xf>
    <xf numFmtId="167" fontId="1" fillId="0" borderId="131" xfId="0" applyNumberFormat="1" applyFont="1" applyBorder="1" applyAlignment="1">
      <alignment horizontal="center" vertical="center" wrapText="1"/>
    </xf>
    <xf numFmtId="167" fontId="1" fillId="0" borderId="15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EDFF"/>
      <color rgb="FFEECFFF"/>
      <color rgb="FFE2EBFF"/>
      <color rgb="FFF8F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Alderskurver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1190359849878578"/>
          <c:y val="0.11681705327374618"/>
          <c:w val="0.85617116785635439"/>
          <c:h val="0.683017924041546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'Liste for tidtaking'!$N$5</c:f>
              <c:strCache>
                <c:ptCount val="1"/>
                <c:pt idx="0">
                  <c:v>Herrer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'Liste for tidtaking'!$M$6:$M$17</c:f>
              <c:numCache>
                <c:formatCode>General</c:formatCode>
                <c:ptCount val="12"/>
                <c:pt idx="0">
                  <c:v>35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65</c:v>
                </c:pt>
                <c:pt idx="7">
                  <c:v>70</c:v>
                </c:pt>
                <c:pt idx="8">
                  <c:v>75</c:v>
                </c:pt>
                <c:pt idx="9">
                  <c:v>80</c:v>
                </c:pt>
                <c:pt idx="10">
                  <c:v>85</c:v>
                </c:pt>
                <c:pt idx="11">
                  <c:v>90</c:v>
                </c:pt>
              </c:numCache>
            </c:numRef>
          </c:xVal>
          <c:yVal>
            <c:numRef>
              <c:f>'Liste for tidtaking'!$N$6:$N$17</c:f>
              <c:numCache>
                <c:formatCode>0.000</c:formatCode>
                <c:ptCount val="12"/>
                <c:pt idx="0">
                  <c:v>1.0049999999999999</c:v>
                </c:pt>
                <c:pt idx="1">
                  <c:v>1.0199999999999998</c:v>
                </c:pt>
                <c:pt idx="2">
                  <c:v>1.0449999999999997</c:v>
                </c:pt>
                <c:pt idx="3">
                  <c:v>1.0799999999999996</c:v>
                </c:pt>
                <c:pt idx="4">
                  <c:v>1.1299999999999997</c:v>
                </c:pt>
                <c:pt idx="5">
                  <c:v>1.1999999999999997</c:v>
                </c:pt>
                <c:pt idx="6">
                  <c:v>1.2949999999999997</c:v>
                </c:pt>
                <c:pt idx="7">
                  <c:v>1.4249999999999998</c:v>
                </c:pt>
                <c:pt idx="8">
                  <c:v>1.6049999999999998</c:v>
                </c:pt>
                <c:pt idx="9">
                  <c:v>1.8549999999999998</c:v>
                </c:pt>
                <c:pt idx="10">
                  <c:v>2.2249999999999996</c:v>
                </c:pt>
                <c:pt idx="11">
                  <c:v>2.6449999999999996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99-FC41-A60D-ED56145E60D0}"/>
            </c:ext>
          </c:extLst>
        </c:ser>
        <c:ser>
          <c:idx val="1"/>
          <c:order val="1"/>
          <c:tx>
            <c:strRef>
              <c:f>'Liste for tidtaking'!$P$5</c:f>
              <c:strCache>
                <c:ptCount val="1"/>
                <c:pt idx="0">
                  <c:v>Damer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'Liste for tidtaking'!$M$6:$M$17</c:f>
              <c:numCache>
                <c:formatCode>General</c:formatCode>
                <c:ptCount val="12"/>
                <c:pt idx="0">
                  <c:v>35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65</c:v>
                </c:pt>
                <c:pt idx="7">
                  <c:v>70</c:v>
                </c:pt>
                <c:pt idx="8">
                  <c:v>75</c:v>
                </c:pt>
                <c:pt idx="9">
                  <c:v>80</c:v>
                </c:pt>
                <c:pt idx="10">
                  <c:v>85</c:v>
                </c:pt>
                <c:pt idx="11">
                  <c:v>90</c:v>
                </c:pt>
              </c:numCache>
            </c:numRef>
          </c:xVal>
          <c:yVal>
            <c:numRef>
              <c:f>'Liste for tidtaking'!$P$6:$P$17</c:f>
              <c:numCache>
                <c:formatCode>0.000</c:formatCode>
                <c:ptCount val="12"/>
                <c:pt idx="0">
                  <c:v>1.2949999999999997</c:v>
                </c:pt>
                <c:pt idx="1">
                  <c:v>1.3249999999999997</c:v>
                </c:pt>
                <c:pt idx="2">
                  <c:v>1.3649999999999998</c:v>
                </c:pt>
                <c:pt idx="3">
                  <c:v>1.4249999999999998</c:v>
                </c:pt>
                <c:pt idx="4">
                  <c:v>1.5099999999999998</c:v>
                </c:pt>
                <c:pt idx="5">
                  <c:v>1.6249999999999998</c:v>
                </c:pt>
                <c:pt idx="6">
                  <c:v>1.7709999999999997</c:v>
                </c:pt>
                <c:pt idx="7">
                  <c:v>1.9489999999999998</c:v>
                </c:pt>
                <c:pt idx="8">
                  <c:v>2.1669999999999998</c:v>
                </c:pt>
                <c:pt idx="9">
                  <c:v>2.4550000000000001</c:v>
                </c:pt>
                <c:pt idx="10">
                  <c:v>2.8630000000000004</c:v>
                </c:pt>
                <c:pt idx="11">
                  <c:v>3.3130000000000006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99-FC41-A60D-ED56145E6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016096"/>
        <c:axId val="1537801391"/>
      </c:scatterChart>
      <c:valAx>
        <c:axId val="425016096"/>
        <c:scaling>
          <c:orientation val="minMax"/>
          <c:max val="90"/>
          <c:min val="3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Alder</a:t>
                </a:r>
              </a:p>
            </c:rich>
          </c:tx>
          <c:layout>
            <c:manualLayout>
              <c:xMode val="edge"/>
              <c:yMode val="edge"/>
              <c:x val="0.47554051070718961"/>
              <c:y val="0.856150481189851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7801391"/>
        <c:crosses val="autoZero"/>
        <c:crossBetween val="midCat"/>
      </c:valAx>
      <c:valAx>
        <c:axId val="1537801391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25016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1200" b="1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685800</xdr:colOff>
      <xdr:row>6</xdr:row>
      <xdr:rowOff>177800</xdr:rowOff>
    </xdr:from>
    <xdr:to>
      <xdr:col>26</xdr:col>
      <xdr:colOff>50800</xdr:colOff>
      <xdr:row>19</xdr:row>
      <xdr:rowOff>12700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475ABB0-FEDE-C6D3-F711-CCB1D8196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05B6-F91E-0F48-9E5E-939F8971BA45}">
  <sheetPr>
    <tabColor rgb="FFFF0000"/>
  </sheetPr>
  <dimension ref="B1:FK133"/>
  <sheetViews>
    <sheetView tabSelected="1" topLeftCell="A17" zoomScale="93" zoomScaleNormal="93" workbookViewId="0">
      <pane xSplit="4" topLeftCell="EZ1" activePane="topRight" state="frozen"/>
      <selection activeCell="A10" sqref="A10"/>
      <selection pane="topRight" activeCell="FK24" sqref="FK24"/>
    </sheetView>
  </sheetViews>
  <sheetFormatPr baseColWidth="10" defaultColWidth="10.83203125" defaultRowHeight="16" x14ac:dyDescent="0.2"/>
  <cols>
    <col min="2" max="2" width="11.5" customWidth="1"/>
    <col min="3" max="3" width="13.83203125" customWidth="1"/>
    <col min="4" max="4" width="14.5" hidden="1" customWidth="1"/>
    <col min="5" max="8" width="12.1640625" customWidth="1"/>
    <col min="9" max="9" width="11.33203125" hidden="1" customWidth="1"/>
    <col min="11" max="13" width="10.83203125" customWidth="1"/>
    <col min="14" max="14" width="10.83203125" hidden="1" customWidth="1"/>
    <col min="16" max="18" width="10.83203125" customWidth="1"/>
    <col min="19" max="19" width="10.83203125" hidden="1" customWidth="1"/>
    <col min="21" max="23" width="10.83203125" customWidth="1"/>
    <col min="24" max="24" width="10.83203125" hidden="1" customWidth="1"/>
    <col min="27" max="28" width="10.83203125" customWidth="1"/>
    <col min="29" max="29" width="10.83203125" hidden="1" customWidth="1"/>
    <col min="32" max="33" width="10.83203125" customWidth="1"/>
    <col min="34" max="34" width="10.83203125" hidden="1" customWidth="1"/>
    <col min="37" max="38" width="10.83203125" customWidth="1"/>
    <col min="39" max="39" width="10.83203125" hidden="1" customWidth="1"/>
    <col min="42" max="43" width="10.83203125" customWidth="1"/>
    <col min="44" max="44" width="10.83203125" hidden="1" customWidth="1"/>
    <col min="47" max="48" width="10.83203125" customWidth="1"/>
    <col min="49" max="49" width="10.83203125" hidden="1" customWidth="1"/>
    <col min="52" max="53" width="10.83203125" customWidth="1"/>
    <col min="54" max="54" width="10.83203125" hidden="1" customWidth="1"/>
    <col min="57" max="58" width="10.83203125" customWidth="1"/>
    <col min="59" max="59" width="10.83203125" hidden="1" customWidth="1"/>
    <col min="62" max="63" width="10.83203125" customWidth="1"/>
    <col min="64" max="64" width="10.83203125" hidden="1" customWidth="1"/>
    <col min="65" max="68" width="10.83203125" customWidth="1"/>
    <col min="69" max="69" width="10.83203125" hidden="1" customWidth="1"/>
    <col min="70" max="73" width="10.83203125" customWidth="1"/>
    <col min="74" max="74" width="10.83203125" hidden="1" customWidth="1"/>
    <col min="75" max="78" width="10.83203125" customWidth="1"/>
    <col min="79" max="79" width="10.83203125" hidden="1" customWidth="1"/>
    <col min="80" max="83" width="10.83203125" customWidth="1"/>
    <col min="84" max="84" width="10.83203125" hidden="1" customWidth="1"/>
    <col min="85" max="88" width="10.83203125" customWidth="1"/>
    <col min="89" max="89" width="10.83203125" hidden="1" customWidth="1"/>
    <col min="90" max="93" width="10.83203125" customWidth="1"/>
    <col min="94" max="94" width="10.83203125" hidden="1" customWidth="1"/>
    <col min="95" max="98" width="10.83203125" customWidth="1"/>
    <col min="99" max="99" width="10.83203125" hidden="1" customWidth="1"/>
    <col min="100" max="103" width="10.83203125" customWidth="1"/>
    <col min="104" max="104" width="10.83203125" hidden="1" customWidth="1"/>
    <col min="105" max="108" width="10.83203125" customWidth="1"/>
    <col min="109" max="109" width="10.83203125" hidden="1" customWidth="1"/>
    <col min="110" max="113" width="10.83203125" customWidth="1"/>
    <col min="114" max="114" width="10.83203125" hidden="1" customWidth="1"/>
    <col min="115" max="118" width="10.83203125" customWidth="1"/>
    <col min="119" max="119" width="10.83203125" hidden="1" customWidth="1"/>
    <col min="120" max="123" width="10.83203125" customWidth="1"/>
    <col min="124" max="124" width="10.83203125" hidden="1" customWidth="1"/>
    <col min="127" max="128" width="10.83203125" customWidth="1"/>
    <col min="129" max="129" width="10.83203125" hidden="1" customWidth="1"/>
    <col min="132" max="133" width="10.83203125" customWidth="1"/>
    <col min="134" max="134" width="10.83203125" hidden="1" customWidth="1"/>
    <col min="135" max="138" width="10.83203125" customWidth="1"/>
    <col min="139" max="139" width="10.83203125" hidden="1" customWidth="1"/>
    <col min="140" max="141" width="10.83203125" customWidth="1"/>
    <col min="142" max="145" width="11.6640625" customWidth="1"/>
    <col min="147" max="147" width="12.6640625" customWidth="1"/>
    <col min="149" max="150" width="14.6640625" customWidth="1"/>
    <col min="151" max="151" width="12" customWidth="1"/>
    <col min="152" max="152" width="13.6640625" customWidth="1"/>
    <col min="153" max="153" width="17.83203125" customWidth="1"/>
    <col min="154" max="154" width="14.6640625" customWidth="1"/>
    <col min="155" max="156" width="16.1640625" customWidth="1"/>
    <col min="157" max="158" width="12.83203125" customWidth="1"/>
    <col min="159" max="162" width="16.1640625" customWidth="1"/>
  </cols>
  <sheetData>
    <row r="1" spans="2:36" ht="17" thickBot="1" x14ac:dyDescent="0.25"/>
    <row r="2" spans="2:36" x14ac:dyDescent="0.2">
      <c r="B2" s="252" t="s">
        <v>0</v>
      </c>
      <c r="C2" s="1"/>
      <c r="D2" s="1"/>
      <c r="E2" s="1" t="s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42"/>
      <c r="U2" s="247"/>
      <c r="V2" s="258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</row>
    <row r="3" spans="2:36" x14ac:dyDescent="0.2">
      <c r="B3" s="253"/>
      <c r="E3" t="s">
        <v>2</v>
      </c>
      <c r="F3" t="s">
        <v>3</v>
      </c>
      <c r="T3" s="243"/>
      <c r="U3" s="248"/>
      <c r="AJ3" s="3"/>
    </row>
    <row r="4" spans="2:36" x14ac:dyDescent="0.2">
      <c r="B4" s="253"/>
      <c r="E4" s="80" t="s">
        <v>4</v>
      </c>
      <c r="F4" s="80" t="s">
        <v>5</v>
      </c>
      <c r="G4" s="80"/>
      <c r="H4" s="80"/>
      <c r="I4" s="80" t="s">
        <v>6</v>
      </c>
      <c r="J4" s="80"/>
      <c r="O4" s="10">
        <v>1</v>
      </c>
      <c r="T4" s="243"/>
      <c r="U4" s="248"/>
      <c r="AJ4" s="3"/>
    </row>
    <row r="5" spans="2:36" x14ac:dyDescent="0.2">
      <c r="B5" s="253"/>
      <c r="E5" s="80" t="s">
        <v>7</v>
      </c>
      <c r="F5" s="80" t="s">
        <v>8</v>
      </c>
      <c r="G5" s="80"/>
      <c r="H5" s="80"/>
      <c r="I5" s="80" t="s">
        <v>9</v>
      </c>
      <c r="O5" s="10">
        <v>4</v>
      </c>
      <c r="P5" s="10"/>
      <c r="Q5" s="10"/>
      <c r="R5" s="10"/>
      <c r="T5" s="243"/>
      <c r="U5" s="248"/>
      <c r="AJ5" s="3"/>
    </row>
    <row r="6" spans="2:36" x14ac:dyDescent="0.2">
      <c r="B6" s="253"/>
      <c r="E6" t="s">
        <v>10</v>
      </c>
      <c r="I6" t="s">
        <v>11</v>
      </c>
      <c r="T6" s="243"/>
      <c r="U6" s="248"/>
      <c r="AJ6" s="3"/>
    </row>
    <row r="7" spans="2:36" x14ac:dyDescent="0.2">
      <c r="B7" s="253" t="s">
        <v>12</v>
      </c>
      <c r="E7" t="s">
        <v>13</v>
      </c>
      <c r="T7" s="243"/>
      <c r="U7" s="248"/>
      <c r="AJ7" s="3"/>
    </row>
    <row r="8" spans="2:36" x14ac:dyDescent="0.2">
      <c r="B8" s="253" t="s">
        <v>14</v>
      </c>
      <c r="E8" t="s">
        <v>15</v>
      </c>
      <c r="T8" s="243"/>
      <c r="U8" s="248"/>
      <c r="AJ8" s="3"/>
    </row>
    <row r="9" spans="2:36" ht="17" thickBot="1" x14ac:dyDescent="0.25">
      <c r="B9" s="253" t="s">
        <v>14</v>
      </c>
      <c r="E9" t="s">
        <v>15</v>
      </c>
      <c r="T9" s="243"/>
      <c r="U9" s="248"/>
      <c r="AJ9" s="3"/>
    </row>
    <row r="10" spans="2:36" x14ac:dyDescent="0.2">
      <c r="B10" s="254" t="s">
        <v>16</v>
      </c>
      <c r="C10" s="6"/>
      <c r="D10" s="6"/>
      <c r="E10" s="7" t="s">
        <v>17</v>
      </c>
      <c r="F10" s="7"/>
      <c r="G10" s="7"/>
      <c r="H10" s="7"/>
      <c r="I10" s="6"/>
      <c r="J10" s="6"/>
      <c r="K10" s="6"/>
      <c r="L10" s="6"/>
      <c r="M10" s="6"/>
      <c r="N10" s="6"/>
      <c r="O10" s="6"/>
      <c r="P10" s="6"/>
      <c r="Q10" s="6"/>
      <c r="R10" s="6"/>
      <c r="S10" s="1"/>
      <c r="T10" s="242"/>
      <c r="U10" s="247"/>
      <c r="V10" s="258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2"/>
    </row>
    <row r="11" spans="2:36" x14ac:dyDescent="0.2">
      <c r="B11" s="255"/>
      <c r="C11" s="8"/>
      <c r="D11" s="8"/>
      <c r="E11" s="8" t="s">
        <v>18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T11" s="243"/>
      <c r="U11" s="248"/>
      <c r="AJ11" s="3"/>
    </row>
    <row r="12" spans="2:36" ht="17" thickBot="1" x14ac:dyDescent="0.25">
      <c r="B12" s="256" t="s">
        <v>19</v>
      </c>
      <c r="C12" s="9"/>
      <c r="D12" s="9"/>
      <c r="E12" s="9" t="s">
        <v>20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4"/>
      <c r="T12" s="244"/>
      <c r="U12" s="249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5"/>
    </row>
    <row r="13" spans="2:36" x14ac:dyDescent="0.2">
      <c r="B13" s="257" t="s">
        <v>21</v>
      </c>
      <c r="C13" s="237"/>
      <c r="D13" s="237"/>
      <c r="E13" s="237" t="s">
        <v>22</v>
      </c>
      <c r="F13" s="237"/>
      <c r="G13" s="237"/>
      <c r="H13" s="237"/>
      <c r="I13" s="237"/>
      <c r="J13" s="235"/>
      <c r="K13" s="235"/>
      <c r="L13" s="235"/>
      <c r="M13" s="235"/>
      <c r="N13" s="235"/>
      <c r="O13" s="235"/>
      <c r="P13" s="235"/>
      <c r="Q13" s="235"/>
      <c r="R13" s="235"/>
      <c r="S13" s="236"/>
      <c r="T13" s="245"/>
      <c r="U13" s="250"/>
      <c r="V13" s="258"/>
      <c r="W13" s="1"/>
      <c r="X13" s="1"/>
      <c r="AJ13" s="3"/>
    </row>
    <row r="14" spans="2:36" x14ac:dyDescent="0.2">
      <c r="B14" s="238"/>
      <c r="C14" s="239"/>
      <c r="D14" s="239"/>
      <c r="E14" s="239" t="s">
        <v>23</v>
      </c>
      <c r="F14" s="239"/>
      <c r="G14" s="239"/>
      <c r="H14" s="239"/>
      <c r="I14" s="239"/>
      <c r="J14" s="233"/>
      <c r="K14" s="233"/>
      <c r="L14" s="233"/>
      <c r="M14" s="233"/>
      <c r="N14" s="233"/>
      <c r="O14" s="233"/>
      <c r="P14" s="233"/>
      <c r="Q14" s="233"/>
      <c r="R14" s="233"/>
      <c r="S14" s="234"/>
      <c r="T14" s="246"/>
      <c r="U14" s="251"/>
      <c r="AJ14" s="3"/>
    </row>
    <row r="15" spans="2:36" ht="17" thickBot="1" x14ac:dyDescent="0.25">
      <c r="B15" s="240"/>
      <c r="C15" s="241"/>
      <c r="D15" s="241"/>
      <c r="E15" s="241" t="s">
        <v>24</v>
      </c>
      <c r="F15" s="241"/>
      <c r="G15" s="241"/>
      <c r="H15" s="241"/>
      <c r="I15" s="241"/>
      <c r="J15" s="9"/>
      <c r="K15" s="9"/>
      <c r="L15" s="9"/>
      <c r="M15" s="9"/>
      <c r="N15" s="9"/>
      <c r="O15" s="9"/>
      <c r="P15" s="9"/>
      <c r="Q15" s="9"/>
      <c r="R15" s="9"/>
      <c r="S15" s="4"/>
      <c r="T15" s="244"/>
      <c r="U15" s="249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5"/>
    </row>
    <row r="16" spans="2:36" x14ac:dyDescent="0.2">
      <c r="V16" s="258"/>
      <c r="W16" s="1"/>
      <c r="X16" s="1"/>
    </row>
    <row r="17" spans="2:164" x14ac:dyDescent="0.2">
      <c r="B17" s="10" t="s">
        <v>25</v>
      </c>
    </row>
    <row r="18" spans="2:164" x14ac:dyDescent="0.2">
      <c r="B18" s="10" t="s">
        <v>338</v>
      </c>
    </row>
    <row r="19" spans="2:164" ht="17" thickBot="1" x14ac:dyDescent="0.25"/>
    <row r="20" spans="2:164" ht="26" thickTop="1" thickBot="1" x14ac:dyDescent="0.3">
      <c r="B20" s="306"/>
      <c r="C20" s="307"/>
      <c r="D20" s="140"/>
      <c r="E20" s="168">
        <v>45573</v>
      </c>
      <c r="F20" s="165"/>
      <c r="G20" s="165"/>
      <c r="H20" s="165"/>
      <c r="I20" s="163"/>
      <c r="J20" s="168">
        <v>45580</v>
      </c>
      <c r="K20" s="93"/>
      <c r="L20" s="93"/>
      <c r="M20" s="93"/>
      <c r="N20" s="93"/>
      <c r="O20" s="162">
        <v>45587</v>
      </c>
      <c r="P20" s="93"/>
      <c r="Q20" s="165"/>
      <c r="R20" s="165"/>
      <c r="S20" s="163"/>
      <c r="T20" s="173">
        <v>45594</v>
      </c>
      <c r="U20" s="93"/>
      <c r="V20" s="93"/>
      <c r="W20" s="93"/>
      <c r="X20" s="174"/>
      <c r="Y20" s="173">
        <v>45601</v>
      </c>
      <c r="Z20" s="93"/>
      <c r="AA20" s="93"/>
      <c r="AB20" s="93"/>
      <c r="AC20" s="174"/>
      <c r="AD20" s="173">
        <v>45608</v>
      </c>
      <c r="AE20" s="93"/>
      <c r="AF20" s="93"/>
      <c r="AG20" s="93"/>
      <c r="AH20" s="174"/>
      <c r="AI20" s="173">
        <v>45615</v>
      </c>
      <c r="AJ20" s="93"/>
      <c r="AK20" s="93"/>
      <c r="AL20" s="93"/>
      <c r="AM20" s="174"/>
      <c r="AN20" s="173">
        <v>45622</v>
      </c>
      <c r="AO20" s="93"/>
      <c r="AP20" s="93"/>
      <c r="AQ20" s="93"/>
      <c r="AR20" s="174"/>
      <c r="AS20" s="173">
        <v>45629</v>
      </c>
      <c r="AT20" s="93"/>
      <c r="AU20" s="93"/>
      <c r="AV20" s="93"/>
      <c r="AW20" s="174"/>
      <c r="AX20" s="173">
        <v>45636</v>
      </c>
      <c r="AY20" s="93"/>
      <c r="AZ20" s="93"/>
      <c r="BA20" s="93"/>
      <c r="BB20" s="174"/>
      <c r="BC20" s="173">
        <v>45643</v>
      </c>
      <c r="BD20" s="93"/>
      <c r="BE20" s="93"/>
      <c r="BF20" s="93"/>
      <c r="BG20" s="174"/>
      <c r="BH20" s="173">
        <v>45657</v>
      </c>
      <c r="BI20" s="93"/>
      <c r="BJ20" s="93"/>
      <c r="BK20" s="93"/>
      <c r="BL20" s="93"/>
      <c r="BM20" s="92">
        <v>45664</v>
      </c>
      <c r="BN20" s="93"/>
      <c r="BO20" s="93"/>
      <c r="BP20" s="93"/>
      <c r="BQ20" s="93"/>
      <c r="BR20" s="173">
        <v>45671</v>
      </c>
      <c r="BS20" s="93"/>
      <c r="BT20" s="93"/>
      <c r="BU20" s="93"/>
      <c r="BV20" s="174"/>
      <c r="BW20" s="173">
        <v>45678</v>
      </c>
      <c r="BX20" s="93"/>
      <c r="BY20" s="93"/>
      <c r="BZ20" s="93"/>
      <c r="CA20" s="174"/>
      <c r="CB20" s="173">
        <v>45685</v>
      </c>
      <c r="CC20" s="93"/>
      <c r="CD20" s="93"/>
      <c r="CE20" s="93"/>
      <c r="CF20" s="174"/>
      <c r="CG20" s="173">
        <v>45692</v>
      </c>
      <c r="CH20" s="93"/>
      <c r="CI20" s="93"/>
      <c r="CJ20" s="93"/>
      <c r="CK20" s="174"/>
      <c r="CL20" s="173">
        <v>45699</v>
      </c>
      <c r="CM20" s="93"/>
      <c r="CN20" s="93"/>
      <c r="CO20" s="93"/>
      <c r="CP20" s="174"/>
      <c r="CQ20" s="173">
        <v>45706</v>
      </c>
      <c r="CR20" s="93"/>
      <c r="CS20" s="93"/>
      <c r="CT20" s="93"/>
      <c r="CU20" s="174"/>
      <c r="CV20" s="173">
        <v>45713</v>
      </c>
      <c r="CW20" s="93"/>
      <c r="CX20" s="93"/>
      <c r="CY20" s="93"/>
      <c r="CZ20" s="174"/>
      <c r="DA20" s="173">
        <v>45720</v>
      </c>
      <c r="DB20" s="93"/>
      <c r="DC20" s="93"/>
      <c r="DD20" s="93"/>
      <c r="DE20" s="174"/>
      <c r="DF20" s="173">
        <v>45727</v>
      </c>
      <c r="DG20" s="93"/>
      <c r="DH20" s="93"/>
      <c r="DI20" s="93"/>
      <c r="DJ20" s="174"/>
      <c r="DK20" s="173">
        <v>45734</v>
      </c>
      <c r="DL20" s="93"/>
      <c r="DM20" s="93"/>
      <c r="DN20" s="93"/>
      <c r="DO20" s="174"/>
      <c r="DP20" s="173">
        <v>45741</v>
      </c>
      <c r="DQ20" s="93"/>
      <c r="DR20" s="93"/>
      <c r="DS20" s="93"/>
      <c r="DT20" s="174"/>
      <c r="DU20" s="173">
        <v>45748</v>
      </c>
      <c r="DV20" s="93"/>
      <c r="DW20" s="93"/>
      <c r="DX20" s="93"/>
      <c r="DY20" s="174"/>
      <c r="DZ20" s="173">
        <v>45755</v>
      </c>
      <c r="EA20" s="93"/>
      <c r="EB20" s="93"/>
      <c r="EC20" s="93"/>
      <c r="ED20" s="93"/>
      <c r="EE20" s="173">
        <v>45769</v>
      </c>
      <c r="EF20" s="93"/>
      <c r="EG20" s="93"/>
      <c r="EH20" s="93"/>
      <c r="EI20" s="93"/>
      <c r="EJ20" s="47"/>
      <c r="EK20" s="290"/>
      <c r="EL20" s="290"/>
      <c r="EM20" s="290"/>
      <c r="EN20" s="290"/>
      <c r="EO20" s="48"/>
      <c r="EP20" s="39"/>
      <c r="EQ20" s="53"/>
      <c r="ER20" s="54"/>
      <c r="ES20" s="55"/>
      <c r="ET20" s="56"/>
      <c r="EV20" s="64"/>
      <c r="EW20" s="65" t="s">
        <v>26</v>
      </c>
      <c r="EX20" s="87">
        <f>COUNTIF($E103:$EI103,"&gt;0")</f>
        <v>27</v>
      </c>
      <c r="EY20" s="66"/>
      <c r="EZ20" s="372"/>
      <c r="FA20" s="377"/>
      <c r="FB20" s="378"/>
      <c r="FC20" s="378" t="s">
        <v>293</v>
      </c>
      <c r="FD20" s="379">
        <f>COUNTIF($E103:$EI104,"&gt;0")</f>
        <v>27</v>
      </c>
      <c r="FE20" s="471" t="s">
        <v>31</v>
      </c>
      <c r="FF20" s="380"/>
    </row>
    <row r="21" spans="2:164" ht="23" customHeight="1" thickBot="1" x14ac:dyDescent="0.3">
      <c r="B21" s="308"/>
      <c r="C21" s="309"/>
      <c r="D21" s="141"/>
      <c r="E21" s="150">
        <v>1</v>
      </c>
      <c r="F21" s="95"/>
      <c r="G21" s="95"/>
      <c r="H21" s="95"/>
      <c r="I21" s="151"/>
      <c r="J21" s="150">
        <v>2</v>
      </c>
      <c r="K21" s="95"/>
      <c r="L21" s="95"/>
      <c r="M21" s="95"/>
      <c r="N21" s="95"/>
      <c r="O21" s="150">
        <v>3</v>
      </c>
      <c r="P21" s="95"/>
      <c r="Q21" s="95"/>
      <c r="R21" s="95"/>
      <c r="S21" s="95"/>
      <c r="T21" s="150">
        <v>4</v>
      </c>
      <c r="U21" s="95"/>
      <c r="V21" s="95"/>
      <c r="W21" s="95"/>
      <c r="X21" s="151"/>
      <c r="Y21" s="150">
        <v>5</v>
      </c>
      <c r="Z21" s="95"/>
      <c r="AA21" s="95"/>
      <c r="AB21" s="95"/>
      <c r="AC21" s="151"/>
      <c r="AD21" s="150">
        <v>6</v>
      </c>
      <c r="AE21" s="95"/>
      <c r="AF21" s="95"/>
      <c r="AG21" s="95"/>
      <c r="AH21" s="151"/>
      <c r="AI21" s="150">
        <v>7</v>
      </c>
      <c r="AJ21" s="95"/>
      <c r="AK21" s="95"/>
      <c r="AL21" s="95"/>
      <c r="AM21" s="151"/>
      <c r="AN21" s="150">
        <v>8</v>
      </c>
      <c r="AO21" s="95"/>
      <c r="AP21" s="95"/>
      <c r="AQ21" s="95"/>
      <c r="AR21" s="151"/>
      <c r="AS21" s="150">
        <v>9</v>
      </c>
      <c r="AT21" s="95"/>
      <c r="AU21" s="95"/>
      <c r="AV21" s="95"/>
      <c r="AW21" s="151"/>
      <c r="AX21" s="150">
        <v>10</v>
      </c>
      <c r="AY21" s="95"/>
      <c r="AZ21" s="95"/>
      <c r="BA21" s="95"/>
      <c r="BB21" s="151"/>
      <c r="BC21" s="150">
        <v>11</v>
      </c>
      <c r="BD21" s="95"/>
      <c r="BE21" s="95"/>
      <c r="BF21" s="95"/>
      <c r="BG21" s="151"/>
      <c r="BH21" s="150">
        <v>12</v>
      </c>
      <c r="BI21" s="95"/>
      <c r="BJ21" s="95"/>
      <c r="BK21" s="95"/>
      <c r="BL21" s="95"/>
      <c r="BM21" s="94">
        <v>13</v>
      </c>
      <c r="BN21" s="95"/>
      <c r="BO21" s="95"/>
      <c r="BP21" s="95"/>
      <c r="BQ21" s="95"/>
      <c r="BR21" s="150">
        <v>14</v>
      </c>
      <c r="BS21" s="95"/>
      <c r="BT21" s="95"/>
      <c r="BU21" s="95"/>
      <c r="BV21" s="151"/>
      <c r="BW21" s="150">
        <v>15</v>
      </c>
      <c r="BX21" s="95"/>
      <c r="BY21" s="95"/>
      <c r="BZ21" s="95"/>
      <c r="CA21" s="151"/>
      <c r="CB21" s="150">
        <v>16</v>
      </c>
      <c r="CC21" s="95"/>
      <c r="CD21" s="95"/>
      <c r="CE21" s="95"/>
      <c r="CF21" s="151"/>
      <c r="CG21" s="150">
        <v>17</v>
      </c>
      <c r="CH21" s="95"/>
      <c r="CI21" s="95"/>
      <c r="CJ21" s="95"/>
      <c r="CK21" s="151"/>
      <c r="CL21" s="150">
        <v>18</v>
      </c>
      <c r="CM21" s="95"/>
      <c r="CN21" s="95"/>
      <c r="CO21" s="95"/>
      <c r="CP21" s="151"/>
      <c r="CQ21" s="150">
        <v>19</v>
      </c>
      <c r="CR21" s="95"/>
      <c r="CS21" s="95"/>
      <c r="CT21" s="95"/>
      <c r="CU21" s="151"/>
      <c r="CV21" s="150">
        <v>20</v>
      </c>
      <c r="CW21" s="95"/>
      <c r="CX21" s="95"/>
      <c r="CY21" s="95"/>
      <c r="CZ21" s="151"/>
      <c r="DA21" s="150">
        <v>21</v>
      </c>
      <c r="DB21" s="95"/>
      <c r="DC21" s="95"/>
      <c r="DD21" s="95"/>
      <c r="DE21" s="151"/>
      <c r="DF21" s="150">
        <v>22</v>
      </c>
      <c r="DG21" s="95"/>
      <c r="DH21" s="95"/>
      <c r="DI21" s="95"/>
      <c r="DJ21" s="151"/>
      <c r="DK21" s="150">
        <v>23</v>
      </c>
      <c r="DL21" s="95"/>
      <c r="DM21" s="95"/>
      <c r="DN21" s="95"/>
      <c r="DO21" s="151"/>
      <c r="DP21" s="150">
        <v>24</v>
      </c>
      <c r="DQ21" s="95"/>
      <c r="DR21" s="95"/>
      <c r="DS21" s="95"/>
      <c r="DT21" s="151"/>
      <c r="DU21" s="150">
        <v>25</v>
      </c>
      <c r="DV21" s="95"/>
      <c r="DW21" s="95"/>
      <c r="DX21" s="95"/>
      <c r="DY21" s="151"/>
      <c r="DZ21" s="150">
        <v>26</v>
      </c>
      <c r="EA21" s="95"/>
      <c r="EB21" s="95"/>
      <c r="EC21" s="95"/>
      <c r="ED21" s="172"/>
      <c r="EE21" s="150">
        <v>27</v>
      </c>
      <c r="EF21" s="95"/>
      <c r="EG21" s="95"/>
      <c r="EH21" s="95"/>
      <c r="EI21" s="172"/>
      <c r="EJ21" s="49"/>
      <c r="EK21" s="573"/>
      <c r="EL21" s="289" t="s">
        <v>27</v>
      </c>
      <c r="EM21" s="289"/>
      <c r="EN21" s="289"/>
      <c r="EO21" s="50"/>
      <c r="EP21" s="39"/>
      <c r="EQ21" s="57" t="s">
        <v>28</v>
      </c>
      <c r="ER21" s="3"/>
      <c r="ES21" s="33" t="s">
        <v>29</v>
      </c>
      <c r="ET21" s="58"/>
      <c r="EV21" s="67"/>
      <c r="EW21" s="31" t="s">
        <v>30</v>
      </c>
      <c r="EX21" s="31"/>
      <c r="EY21" s="68"/>
      <c r="FA21" s="375" t="s">
        <v>294</v>
      </c>
      <c r="FB21" s="366"/>
      <c r="FC21" s="376" t="s">
        <v>295</v>
      </c>
      <c r="FD21" s="470"/>
      <c r="FE21" s="376" t="s">
        <v>336</v>
      </c>
      <c r="FF21" s="484"/>
    </row>
    <row r="22" spans="2:164" ht="35" customHeight="1" thickBot="1" x14ac:dyDescent="0.25">
      <c r="B22" s="310"/>
      <c r="C22" s="90"/>
      <c r="D22" s="90"/>
      <c r="E22" s="152" t="s">
        <v>32</v>
      </c>
      <c r="F22" s="224"/>
      <c r="G22" s="224"/>
      <c r="H22" s="224"/>
      <c r="I22" s="153"/>
      <c r="J22" s="164" t="s">
        <v>33</v>
      </c>
      <c r="K22" s="281"/>
      <c r="L22" s="281"/>
      <c r="M22" s="281"/>
      <c r="N22" s="98"/>
      <c r="O22" s="213" t="s">
        <v>34</v>
      </c>
      <c r="P22" s="98"/>
      <c r="Q22" s="98"/>
      <c r="R22" s="98"/>
      <c r="S22" s="98"/>
      <c r="T22" s="152" t="s">
        <v>35</v>
      </c>
      <c r="U22" s="98"/>
      <c r="V22" s="98"/>
      <c r="W22" s="98"/>
      <c r="X22" s="155"/>
      <c r="Y22" s="154" t="s">
        <v>36</v>
      </c>
      <c r="Z22" s="98"/>
      <c r="AA22" s="98"/>
      <c r="AB22" s="98"/>
      <c r="AC22" s="155"/>
      <c r="AD22" s="263" t="s">
        <v>37</v>
      </c>
      <c r="AE22" s="98"/>
      <c r="AF22" s="98"/>
      <c r="AG22" s="98"/>
      <c r="AH22" s="155"/>
      <c r="AI22" s="154" t="s">
        <v>38</v>
      </c>
      <c r="AJ22" s="98"/>
      <c r="AK22" s="98"/>
      <c r="AL22" s="98"/>
      <c r="AM22" s="155"/>
      <c r="AN22" s="154" t="s">
        <v>39</v>
      </c>
      <c r="AO22" s="98"/>
      <c r="AP22" s="98"/>
      <c r="AQ22" s="98"/>
      <c r="AR22" s="155"/>
      <c r="AS22" s="154" t="s">
        <v>40</v>
      </c>
      <c r="AT22" s="98"/>
      <c r="AU22" s="98"/>
      <c r="AV22" s="98"/>
      <c r="AW22" s="155"/>
      <c r="AX22" s="154" t="s">
        <v>41</v>
      </c>
      <c r="AY22" s="98"/>
      <c r="AZ22" s="98"/>
      <c r="BA22" s="98"/>
      <c r="BB22" s="155"/>
      <c r="BC22" s="154" t="s">
        <v>42</v>
      </c>
      <c r="BD22" s="98"/>
      <c r="BE22" s="98"/>
      <c r="BF22" s="98"/>
      <c r="BG22" s="155"/>
      <c r="BH22" s="154" t="s">
        <v>271</v>
      </c>
      <c r="BI22" s="98"/>
      <c r="BJ22" s="98"/>
      <c r="BK22" s="98"/>
      <c r="BL22" s="98"/>
      <c r="BM22" s="96" t="s">
        <v>275</v>
      </c>
      <c r="BN22" s="98"/>
      <c r="BO22" s="98"/>
      <c r="BP22" s="98"/>
      <c r="BQ22" s="98"/>
      <c r="BR22" s="154" t="s">
        <v>282</v>
      </c>
      <c r="BS22" s="98"/>
      <c r="BT22" s="98"/>
      <c r="BU22" s="98"/>
      <c r="BV22" s="155"/>
      <c r="BW22" s="381" t="s">
        <v>289</v>
      </c>
      <c r="BX22" s="98"/>
      <c r="BY22" s="98"/>
      <c r="BZ22" s="98"/>
      <c r="CA22" s="155"/>
      <c r="CB22" s="154" t="s">
        <v>297</v>
      </c>
      <c r="CC22" s="98"/>
      <c r="CD22" s="98"/>
      <c r="CE22" s="98"/>
      <c r="CF22" s="155"/>
      <c r="CG22" s="154" t="s">
        <v>334</v>
      </c>
      <c r="CH22" s="98"/>
      <c r="CI22" s="98"/>
      <c r="CJ22" s="98"/>
      <c r="CK22" s="155"/>
      <c r="CL22" s="154" t="s">
        <v>340</v>
      </c>
      <c r="CM22" s="98"/>
      <c r="CN22" s="98"/>
      <c r="CO22" s="98"/>
      <c r="CP22" s="155"/>
      <c r="CQ22" s="213" t="s">
        <v>344</v>
      </c>
      <c r="CR22" s="98"/>
      <c r="CS22" s="98"/>
      <c r="CT22" s="98"/>
      <c r="CU22" s="155"/>
      <c r="CV22" s="381" t="s">
        <v>347</v>
      </c>
      <c r="CW22" s="98"/>
      <c r="CX22" s="98"/>
      <c r="CY22" s="98"/>
      <c r="CZ22" s="155"/>
      <c r="DA22" s="154" t="s">
        <v>351</v>
      </c>
      <c r="DB22" s="98"/>
      <c r="DC22" s="98"/>
      <c r="DD22" s="98"/>
      <c r="DE22" s="155"/>
      <c r="DF22" s="154" t="s">
        <v>356</v>
      </c>
      <c r="DG22" s="98"/>
      <c r="DH22" s="98"/>
      <c r="DI22" s="98"/>
      <c r="DJ22" s="155"/>
      <c r="DK22" s="213" t="s">
        <v>371</v>
      </c>
      <c r="DL22" s="98"/>
      <c r="DM22" s="98"/>
      <c r="DN22" s="98"/>
      <c r="DO22" s="155"/>
      <c r="DP22" s="213" t="s">
        <v>373</v>
      </c>
      <c r="DQ22" s="98"/>
      <c r="DR22" s="98"/>
      <c r="DS22" s="98"/>
      <c r="DT22" s="155"/>
      <c r="DU22" s="154" t="s">
        <v>376</v>
      </c>
      <c r="DV22" s="98"/>
      <c r="DW22" s="98"/>
      <c r="DX22" s="98"/>
      <c r="DY22" s="155"/>
      <c r="DZ22" s="154" t="s">
        <v>118</v>
      </c>
      <c r="EA22" s="98"/>
      <c r="EB22" s="98"/>
      <c r="EC22" s="98"/>
      <c r="ED22" s="98"/>
      <c r="EE22" s="154" t="s">
        <v>388</v>
      </c>
      <c r="EF22" s="98"/>
      <c r="EG22" s="98"/>
      <c r="EH22" s="98"/>
      <c r="EI22" s="98"/>
      <c r="EJ22" s="51" t="s">
        <v>43</v>
      </c>
      <c r="EK22" s="291" t="s">
        <v>359</v>
      </c>
      <c r="EL22" s="291" t="s">
        <v>44</v>
      </c>
      <c r="EM22" s="291" t="s">
        <v>45</v>
      </c>
      <c r="EN22" s="291" t="s">
        <v>360</v>
      </c>
      <c r="EO22" s="505" t="s">
        <v>361</v>
      </c>
      <c r="EP22" s="52"/>
      <c r="EQ22" s="45" t="s">
        <v>43</v>
      </c>
      <c r="ER22" s="20" t="s">
        <v>44</v>
      </c>
      <c r="ES22" s="34" t="s">
        <v>43</v>
      </c>
      <c r="ET22" s="59" t="s">
        <v>44</v>
      </c>
      <c r="EU22" s="38"/>
      <c r="EV22" s="69" t="s">
        <v>46</v>
      </c>
      <c r="EW22" s="32" t="s">
        <v>47</v>
      </c>
      <c r="EX22" s="32" t="s">
        <v>48</v>
      </c>
      <c r="EY22" s="70" t="s">
        <v>49</v>
      </c>
      <c r="EZ22" s="52"/>
      <c r="FA22" s="51" t="s">
        <v>180</v>
      </c>
      <c r="FB22" s="505" t="s">
        <v>45</v>
      </c>
      <c r="FC22" s="506" t="s">
        <v>50</v>
      </c>
      <c r="FD22" s="507" t="s">
        <v>51</v>
      </c>
      <c r="FE22" s="485" t="s">
        <v>50</v>
      </c>
      <c r="FF22" s="486" t="s">
        <v>51</v>
      </c>
      <c r="FG22" s="15"/>
      <c r="FH22" s="36" t="s">
        <v>52</v>
      </c>
    </row>
    <row r="23" spans="2:164" ht="20" customHeight="1" thickBot="1" x14ac:dyDescent="0.25">
      <c r="B23" s="311" t="s">
        <v>53</v>
      </c>
      <c r="C23" s="90"/>
      <c r="D23" s="90"/>
      <c r="E23" s="154">
        <v>2.2000000000000002</v>
      </c>
      <c r="F23" s="98"/>
      <c r="G23" s="98"/>
      <c r="H23" s="98"/>
      <c r="I23" s="155"/>
      <c r="J23" s="154">
        <v>2.6</v>
      </c>
      <c r="K23" s="166"/>
      <c r="L23" s="166"/>
      <c r="M23" s="98"/>
      <c r="N23" s="98"/>
      <c r="O23" s="154">
        <v>2.8</v>
      </c>
      <c r="P23" s="98"/>
      <c r="Q23" s="98"/>
      <c r="R23" s="98"/>
      <c r="S23" s="98"/>
      <c r="T23" s="169">
        <v>2.2000000000000002</v>
      </c>
      <c r="U23" s="146"/>
      <c r="V23" s="98"/>
      <c r="W23" s="98"/>
      <c r="X23" s="155"/>
      <c r="Y23" s="169">
        <v>2.4</v>
      </c>
      <c r="Z23" s="97"/>
      <c r="AA23" s="228"/>
      <c r="AB23" s="228"/>
      <c r="AC23" s="175"/>
      <c r="AD23" s="169">
        <v>2.5</v>
      </c>
      <c r="AE23" s="97"/>
      <c r="AF23" s="228"/>
      <c r="AG23" s="228"/>
      <c r="AH23" s="175"/>
      <c r="AI23" s="169">
        <v>1.8</v>
      </c>
      <c r="AJ23" s="97"/>
      <c r="AK23" s="228"/>
      <c r="AL23" s="228"/>
      <c r="AM23" s="175"/>
      <c r="AN23" s="169">
        <v>1.7</v>
      </c>
      <c r="AO23" s="97"/>
      <c r="AP23" s="228"/>
      <c r="AQ23" s="228"/>
      <c r="AR23" s="175"/>
      <c r="AS23" s="169">
        <v>2.2999999999999998</v>
      </c>
      <c r="AT23" s="97"/>
      <c r="AU23" s="228"/>
      <c r="AV23" s="228"/>
      <c r="AW23" s="175"/>
      <c r="AX23" s="169">
        <v>1.5</v>
      </c>
      <c r="AY23" s="97"/>
      <c r="AZ23" s="228"/>
      <c r="BA23" s="228"/>
      <c r="BB23" s="175"/>
      <c r="BC23" s="169">
        <v>1.1000000000000001</v>
      </c>
      <c r="BD23" s="288"/>
      <c r="BE23" s="288"/>
      <c r="BF23" s="98"/>
      <c r="BG23" s="155"/>
      <c r="BH23" s="154">
        <v>1.7</v>
      </c>
      <c r="BI23" s="288"/>
      <c r="BJ23" s="288"/>
      <c r="BK23" s="98"/>
      <c r="BL23" s="98"/>
      <c r="BM23" s="96">
        <v>1.8</v>
      </c>
      <c r="BN23" s="288"/>
      <c r="BO23" s="288"/>
      <c r="BP23" s="98"/>
      <c r="BQ23" s="98"/>
      <c r="BR23" s="154">
        <v>1.9</v>
      </c>
      <c r="BS23" s="288"/>
      <c r="BT23" s="288"/>
      <c r="BU23" s="98"/>
      <c r="BV23" s="155"/>
      <c r="BW23" s="154">
        <v>1.5</v>
      </c>
      <c r="BX23" s="288"/>
      <c r="BY23" s="288"/>
      <c r="BZ23" s="98"/>
      <c r="CA23" s="155"/>
      <c r="CB23" s="154">
        <v>1.8</v>
      </c>
      <c r="CC23" s="288"/>
      <c r="CD23" s="288"/>
      <c r="CE23" s="98"/>
      <c r="CF23" s="155"/>
      <c r="CG23" s="154">
        <v>1.7</v>
      </c>
      <c r="CH23" s="288"/>
      <c r="CI23" s="288"/>
      <c r="CJ23" s="98"/>
      <c r="CK23" s="155"/>
      <c r="CL23" s="154">
        <v>1.6</v>
      </c>
      <c r="CM23" s="288"/>
      <c r="CN23" s="288"/>
      <c r="CO23" s="98"/>
      <c r="CP23" s="155"/>
      <c r="CQ23" s="154">
        <v>1.6</v>
      </c>
      <c r="CR23" s="288"/>
      <c r="CS23" s="288"/>
      <c r="CT23" s="98"/>
      <c r="CU23" s="155"/>
      <c r="CV23" s="154">
        <v>1.9</v>
      </c>
      <c r="CW23" s="288"/>
      <c r="CX23" s="288"/>
      <c r="CY23" s="98"/>
      <c r="CZ23" s="155"/>
      <c r="DA23" s="154">
        <v>1.8</v>
      </c>
      <c r="DB23" s="288"/>
      <c r="DC23" s="288"/>
      <c r="DD23" s="98"/>
      <c r="DE23" s="155"/>
      <c r="DF23" s="154">
        <v>1.7</v>
      </c>
      <c r="DG23" s="288"/>
      <c r="DH23" s="288"/>
      <c r="DI23" s="98"/>
      <c r="DJ23" s="155"/>
      <c r="DK23" s="154">
        <v>1.8</v>
      </c>
      <c r="DL23" s="288"/>
      <c r="DM23" s="288"/>
      <c r="DN23" s="98"/>
      <c r="DO23" s="155"/>
      <c r="DP23" s="154">
        <v>1.4</v>
      </c>
      <c r="DQ23" s="288"/>
      <c r="DR23" s="288"/>
      <c r="DS23" s="98"/>
      <c r="DT23" s="155"/>
      <c r="DU23" s="154">
        <v>1.7</v>
      </c>
      <c r="DV23" s="288"/>
      <c r="DW23" s="288"/>
      <c r="DX23" s="98"/>
      <c r="DY23" s="155"/>
      <c r="DZ23" s="154">
        <v>1.7</v>
      </c>
      <c r="EA23" s="288"/>
      <c r="EB23" s="288"/>
      <c r="EC23" s="98"/>
      <c r="ED23" s="98"/>
      <c r="EE23" s="154">
        <v>1.9</v>
      </c>
      <c r="EF23" s="288"/>
      <c r="EG23" s="288"/>
      <c r="EH23" s="98"/>
      <c r="EI23" s="98"/>
      <c r="EJ23" s="51"/>
      <c r="EK23" s="291"/>
      <c r="EL23" s="291"/>
      <c r="EM23" s="291"/>
      <c r="EN23" s="291"/>
      <c r="EO23" s="535"/>
      <c r="EP23" s="52"/>
      <c r="EQ23" s="45"/>
      <c r="ER23" s="20"/>
      <c r="ES23" s="34"/>
      <c r="ET23" s="59"/>
      <c r="EU23" s="38"/>
      <c r="EV23" s="69"/>
      <c r="EW23" s="32"/>
      <c r="EX23" s="32"/>
      <c r="EY23" s="70"/>
      <c r="EZ23" s="52"/>
      <c r="FA23" s="367"/>
      <c r="FB23" s="294"/>
      <c r="FC23" s="363"/>
      <c r="FD23" s="472"/>
      <c r="FE23" s="480"/>
      <c r="FF23" s="481"/>
      <c r="FG23" s="15"/>
      <c r="FH23" s="36"/>
    </row>
    <row r="24" spans="2:164" ht="31" customHeight="1" thickBot="1" x14ac:dyDescent="0.25">
      <c r="B24" s="311" t="s">
        <v>54</v>
      </c>
      <c r="C24" s="91"/>
      <c r="D24" s="90"/>
      <c r="E24" s="154"/>
      <c r="F24" s="155">
        <v>2.5</v>
      </c>
      <c r="G24" s="155" t="s">
        <v>55</v>
      </c>
      <c r="H24" s="155" t="s">
        <v>331</v>
      </c>
      <c r="I24" s="155" t="s">
        <v>56</v>
      </c>
      <c r="J24" s="98"/>
      <c r="K24" s="146">
        <v>3.2</v>
      </c>
      <c r="L24" s="155" t="s">
        <v>55</v>
      </c>
      <c r="M24" s="155" t="s">
        <v>331</v>
      </c>
      <c r="N24" s="155" t="s">
        <v>56</v>
      </c>
      <c r="O24" s="154"/>
      <c r="P24" s="98"/>
      <c r="Q24" s="155" t="s">
        <v>55</v>
      </c>
      <c r="R24" s="155" t="s">
        <v>331</v>
      </c>
      <c r="S24" s="155" t="s">
        <v>56</v>
      </c>
      <c r="T24" s="169"/>
      <c r="U24" s="146"/>
      <c r="V24" s="155" t="s">
        <v>55</v>
      </c>
      <c r="W24" s="155" t="s">
        <v>331</v>
      </c>
      <c r="X24" s="155" t="s">
        <v>56</v>
      </c>
      <c r="Y24" s="169"/>
      <c r="Z24" s="97">
        <v>2.8</v>
      </c>
      <c r="AA24" s="155" t="s">
        <v>55</v>
      </c>
      <c r="AB24" s="155" t="s">
        <v>331</v>
      </c>
      <c r="AC24" s="155" t="s">
        <v>56</v>
      </c>
      <c r="AD24" s="169"/>
      <c r="AE24" s="97">
        <v>2.9</v>
      </c>
      <c r="AF24" s="155" t="s">
        <v>55</v>
      </c>
      <c r="AG24" s="155" t="s">
        <v>331</v>
      </c>
      <c r="AH24" s="155" t="s">
        <v>56</v>
      </c>
      <c r="AI24" s="169"/>
      <c r="AJ24" s="97">
        <v>2.8</v>
      </c>
      <c r="AK24" s="155" t="s">
        <v>55</v>
      </c>
      <c r="AL24" s="155" t="s">
        <v>331</v>
      </c>
      <c r="AM24" s="155" t="s">
        <v>56</v>
      </c>
      <c r="AN24" s="169"/>
      <c r="AO24" s="97">
        <v>2.6</v>
      </c>
      <c r="AP24" s="155" t="s">
        <v>55</v>
      </c>
      <c r="AQ24" s="155" t="s">
        <v>331</v>
      </c>
      <c r="AR24" s="155" t="s">
        <v>56</v>
      </c>
      <c r="AS24" s="169"/>
      <c r="AT24" s="97">
        <v>2.9</v>
      </c>
      <c r="AU24" s="155" t="s">
        <v>55</v>
      </c>
      <c r="AV24" s="155" t="s">
        <v>331</v>
      </c>
      <c r="AW24" s="155" t="s">
        <v>56</v>
      </c>
      <c r="AX24" s="169"/>
      <c r="AY24" s="97">
        <v>2.6</v>
      </c>
      <c r="AZ24" s="155" t="s">
        <v>55</v>
      </c>
      <c r="BA24" s="155" t="s">
        <v>331</v>
      </c>
      <c r="BB24" s="155" t="s">
        <v>56</v>
      </c>
      <c r="BC24" s="169"/>
      <c r="BD24" s="97">
        <v>2.2000000000000002</v>
      </c>
      <c r="BE24" s="97" t="s">
        <v>55</v>
      </c>
      <c r="BF24" s="155" t="s">
        <v>331</v>
      </c>
      <c r="BG24" s="155" t="s">
        <v>56</v>
      </c>
      <c r="BH24" s="154"/>
      <c r="BI24" s="97">
        <v>2.7</v>
      </c>
      <c r="BJ24" s="97" t="s">
        <v>55</v>
      </c>
      <c r="BK24" s="155" t="s">
        <v>331</v>
      </c>
      <c r="BL24" s="155" t="s">
        <v>56</v>
      </c>
      <c r="BM24" s="188"/>
      <c r="BN24" s="297">
        <v>2.4</v>
      </c>
      <c r="BO24" s="97" t="s">
        <v>55</v>
      </c>
      <c r="BP24" s="155" t="s">
        <v>331</v>
      </c>
      <c r="BQ24" s="155" t="s">
        <v>56</v>
      </c>
      <c r="BR24" s="184"/>
      <c r="BS24" s="297">
        <v>2.7</v>
      </c>
      <c r="BT24" s="97" t="s">
        <v>55</v>
      </c>
      <c r="BU24" s="155" t="s">
        <v>331</v>
      </c>
      <c r="BV24" s="155" t="s">
        <v>56</v>
      </c>
      <c r="BW24" s="184"/>
      <c r="BX24" s="297">
        <v>2.4</v>
      </c>
      <c r="BY24" s="97" t="s">
        <v>55</v>
      </c>
      <c r="BZ24" s="155" t="s">
        <v>331</v>
      </c>
      <c r="CA24" s="155" t="s">
        <v>56</v>
      </c>
      <c r="CB24" s="184"/>
      <c r="CC24" s="297">
        <v>2.6</v>
      </c>
      <c r="CD24" s="97" t="s">
        <v>55</v>
      </c>
      <c r="CE24" s="155" t="s">
        <v>331</v>
      </c>
      <c r="CF24" s="155" t="s">
        <v>56</v>
      </c>
      <c r="CG24" s="184"/>
      <c r="CH24" s="297">
        <v>2.6</v>
      </c>
      <c r="CI24" s="97" t="s">
        <v>55</v>
      </c>
      <c r="CJ24" s="155" t="s">
        <v>331</v>
      </c>
      <c r="CK24" s="155" t="s">
        <v>56</v>
      </c>
      <c r="CL24" s="184"/>
      <c r="CM24" s="297">
        <v>2.4</v>
      </c>
      <c r="CN24" s="97" t="s">
        <v>55</v>
      </c>
      <c r="CO24" s="155" t="s">
        <v>331</v>
      </c>
      <c r="CP24" s="155" t="s">
        <v>56</v>
      </c>
      <c r="CQ24" s="184"/>
      <c r="CR24" s="297">
        <v>2.5</v>
      </c>
      <c r="CS24" s="97" t="s">
        <v>55</v>
      </c>
      <c r="CT24" s="155" t="s">
        <v>331</v>
      </c>
      <c r="CU24" s="155" t="s">
        <v>56</v>
      </c>
      <c r="CV24" s="184"/>
      <c r="CW24" s="297">
        <v>3.2</v>
      </c>
      <c r="CX24" s="97" t="s">
        <v>55</v>
      </c>
      <c r="CY24" s="155" t="s">
        <v>331</v>
      </c>
      <c r="CZ24" s="155" t="s">
        <v>56</v>
      </c>
      <c r="DA24" s="184"/>
      <c r="DB24" s="297">
        <v>2.8</v>
      </c>
      <c r="DC24" s="97" t="s">
        <v>55</v>
      </c>
      <c r="DD24" s="155" t="s">
        <v>331</v>
      </c>
      <c r="DE24" s="155" t="s">
        <v>56</v>
      </c>
      <c r="DF24" s="184"/>
      <c r="DG24" s="297">
        <v>2.5</v>
      </c>
      <c r="DH24" s="97" t="s">
        <v>55</v>
      </c>
      <c r="DI24" s="155" t="s">
        <v>331</v>
      </c>
      <c r="DJ24" s="155" t="s">
        <v>56</v>
      </c>
      <c r="DK24" s="184"/>
      <c r="DL24" s="297">
        <v>3.2</v>
      </c>
      <c r="DM24" s="97" t="s">
        <v>55</v>
      </c>
      <c r="DN24" s="155" t="s">
        <v>331</v>
      </c>
      <c r="DO24" s="155" t="s">
        <v>56</v>
      </c>
      <c r="DP24" s="184"/>
      <c r="DQ24" s="297">
        <v>2.7</v>
      </c>
      <c r="DR24" s="97" t="s">
        <v>55</v>
      </c>
      <c r="DS24" s="155" t="s">
        <v>331</v>
      </c>
      <c r="DT24" s="155" t="s">
        <v>56</v>
      </c>
      <c r="DU24" s="184"/>
      <c r="DV24" s="297">
        <v>2.5</v>
      </c>
      <c r="DW24" s="288" t="s">
        <v>55</v>
      </c>
      <c r="DX24" s="155" t="s">
        <v>331</v>
      </c>
      <c r="DY24" s="155" t="s">
        <v>56</v>
      </c>
      <c r="DZ24" s="184"/>
      <c r="EA24" s="297">
        <v>2.5</v>
      </c>
      <c r="EB24" s="97" t="s">
        <v>55</v>
      </c>
      <c r="EC24" s="155" t="s">
        <v>331</v>
      </c>
      <c r="ED24" s="155" t="s">
        <v>56</v>
      </c>
      <c r="EE24" s="184"/>
      <c r="EF24" s="297">
        <v>2.7</v>
      </c>
      <c r="EG24" s="97" t="s">
        <v>55</v>
      </c>
      <c r="EH24" s="155" t="s">
        <v>331</v>
      </c>
      <c r="EI24" s="155" t="s">
        <v>56</v>
      </c>
      <c r="EJ24" s="51"/>
      <c r="EK24" s="291"/>
      <c r="EL24" s="291"/>
      <c r="EM24" s="299"/>
      <c r="EN24" s="299"/>
      <c r="EO24" s="301"/>
      <c r="EP24" s="52"/>
      <c r="EQ24" s="45"/>
      <c r="ER24" s="20"/>
      <c r="ES24" s="34"/>
      <c r="ET24" s="59"/>
      <c r="EU24" s="38"/>
      <c r="EV24" s="69"/>
      <c r="EW24" s="32"/>
      <c r="EX24" s="32"/>
      <c r="EY24" s="70"/>
      <c r="EZ24" s="52"/>
      <c r="FA24" s="367"/>
      <c r="FB24" s="294"/>
      <c r="FC24" s="363"/>
      <c r="FD24" s="473"/>
      <c r="FE24" s="478"/>
      <c r="FF24" s="479"/>
      <c r="FG24" s="15"/>
      <c r="FH24" s="36"/>
    </row>
    <row r="25" spans="2:164" ht="20" customHeight="1" thickBot="1" x14ac:dyDescent="0.25">
      <c r="B25" s="312" t="s">
        <v>57</v>
      </c>
      <c r="C25" s="40" t="s">
        <v>58</v>
      </c>
      <c r="D25" s="142" t="s">
        <v>59</v>
      </c>
      <c r="E25" s="156"/>
      <c r="F25" s="157"/>
      <c r="G25" s="157"/>
      <c r="H25" s="157"/>
      <c r="I25" s="157"/>
      <c r="J25" s="83"/>
      <c r="K25" s="147"/>
      <c r="L25" s="83"/>
      <c r="M25" s="83"/>
      <c r="N25" s="83"/>
      <c r="O25" s="156"/>
      <c r="P25" s="83"/>
      <c r="Q25" s="83"/>
      <c r="R25" s="83"/>
      <c r="S25" s="83"/>
      <c r="T25" s="170"/>
      <c r="U25" s="147"/>
      <c r="V25" s="83"/>
      <c r="W25" s="83"/>
      <c r="X25" s="157"/>
      <c r="Y25" s="170"/>
      <c r="Z25" s="41"/>
      <c r="AA25" s="229"/>
      <c r="AB25" s="229"/>
      <c r="AC25" s="176"/>
      <c r="AD25" s="170"/>
      <c r="AE25" s="41"/>
      <c r="AF25" s="229"/>
      <c r="AG25" s="229"/>
      <c r="AH25" s="176"/>
      <c r="AI25" s="170"/>
      <c r="AJ25" s="41"/>
      <c r="AK25" s="229"/>
      <c r="AL25" s="229"/>
      <c r="AM25" s="176"/>
      <c r="AN25" s="170"/>
      <c r="AO25" s="41"/>
      <c r="AP25" s="229"/>
      <c r="AQ25" s="229"/>
      <c r="AR25" s="176"/>
      <c r="AS25" s="170"/>
      <c r="AT25" s="41"/>
      <c r="AU25" s="229"/>
      <c r="AV25" s="229"/>
      <c r="AW25" s="176"/>
      <c r="AX25" s="170"/>
      <c r="AY25" s="41"/>
      <c r="AZ25" s="229"/>
      <c r="BA25" s="229"/>
      <c r="BB25" s="176"/>
      <c r="BC25" s="170"/>
      <c r="BD25" s="41"/>
      <c r="BE25" s="41"/>
      <c r="BF25" s="83"/>
      <c r="BG25" s="157"/>
      <c r="BH25" s="156"/>
      <c r="BI25" s="41"/>
      <c r="BJ25" s="41"/>
      <c r="BK25" s="83"/>
      <c r="BL25" s="83"/>
      <c r="BM25" s="45"/>
      <c r="BN25" s="41"/>
      <c r="BO25" s="41"/>
      <c r="BP25" s="83"/>
      <c r="BQ25" s="83"/>
      <c r="BR25" s="156"/>
      <c r="BS25" s="41"/>
      <c r="BT25" s="41"/>
      <c r="BU25" s="83"/>
      <c r="BV25" s="157"/>
      <c r="BW25" s="156"/>
      <c r="BX25" s="41"/>
      <c r="BY25" s="41"/>
      <c r="BZ25" s="83"/>
      <c r="CA25" s="157"/>
      <c r="CB25" s="156"/>
      <c r="CC25" s="41"/>
      <c r="CD25" s="41"/>
      <c r="CE25" s="83"/>
      <c r="CF25" s="157"/>
      <c r="CG25" s="156"/>
      <c r="CH25" s="41"/>
      <c r="CI25" s="41"/>
      <c r="CJ25" s="83"/>
      <c r="CK25" s="157"/>
      <c r="CL25" s="156"/>
      <c r="CM25" s="41"/>
      <c r="CN25" s="41"/>
      <c r="CO25" s="83"/>
      <c r="CP25" s="157"/>
      <c r="CQ25" s="156"/>
      <c r="CR25" s="41"/>
      <c r="CS25" s="41"/>
      <c r="CT25" s="83"/>
      <c r="CU25" s="157"/>
      <c r="CV25" s="156"/>
      <c r="CW25" s="41"/>
      <c r="CX25" s="41"/>
      <c r="CY25" s="83"/>
      <c r="CZ25" s="157"/>
      <c r="DA25" s="156"/>
      <c r="DB25" s="41"/>
      <c r="DC25" s="41"/>
      <c r="DD25" s="83"/>
      <c r="DE25" s="157"/>
      <c r="DF25" s="156"/>
      <c r="DG25" s="41"/>
      <c r="DH25" s="41"/>
      <c r="DI25" s="83"/>
      <c r="DJ25" s="157"/>
      <c r="DK25" s="156"/>
      <c r="DL25" s="41"/>
      <c r="DM25" s="41"/>
      <c r="DN25" s="83"/>
      <c r="DO25" s="157"/>
      <c r="DP25" s="156"/>
      <c r="DQ25" s="41"/>
      <c r="DR25" s="41"/>
      <c r="DS25" s="83"/>
      <c r="DT25" s="157"/>
      <c r="DU25" s="156"/>
      <c r="DV25" s="41"/>
      <c r="DW25" s="41"/>
      <c r="DX25" s="83"/>
      <c r="DY25" s="157"/>
      <c r="DZ25" s="156"/>
      <c r="EA25" s="41"/>
      <c r="EB25" s="41"/>
      <c r="EC25" s="83"/>
      <c r="ED25" s="83"/>
      <c r="EE25" s="156"/>
      <c r="EF25" s="41"/>
      <c r="EG25" s="41"/>
      <c r="EH25" s="83"/>
      <c r="EI25" s="83"/>
      <c r="EJ25" s="51"/>
      <c r="EK25" s="291"/>
      <c r="EL25" s="291"/>
      <c r="EM25" s="299"/>
      <c r="EN25" s="299"/>
      <c r="EO25" s="301"/>
      <c r="EP25" s="52"/>
      <c r="EQ25" s="45"/>
      <c r="ER25" s="20"/>
      <c r="ES25" s="34"/>
      <c r="ET25" s="59"/>
      <c r="EU25" s="38"/>
      <c r="EV25" s="69"/>
      <c r="EW25" s="32"/>
      <c r="EX25" s="32"/>
      <c r="EY25" s="70"/>
      <c r="EZ25" s="52"/>
      <c r="FA25" s="367"/>
      <c r="FB25" s="294"/>
      <c r="FC25" s="363"/>
      <c r="FD25" s="473"/>
      <c r="FE25" s="478"/>
      <c r="FF25" s="479"/>
      <c r="FG25" s="15"/>
      <c r="FH25" s="36"/>
    </row>
    <row r="26" spans="2:164" ht="20" thickBot="1" x14ac:dyDescent="0.25">
      <c r="B26" s="284"/>
      <c r="C26" s="313"/>
      <c r="D26" s="143"/>
      <c r="E26" s="158"/>
      <c r="F26" s="159"/>
      <c r="G26" s="159"/>
      <c r="H26" s="159"/>
      <c r="I26" s="159"/>
      <c r="J26" s="144"/>
      <c r="K26" s="279"/>
      <c r="L26" s="280"/>
      <c r="M26" s="280"/>
      <c r="N26" s="144"/>
      <c r="O26" s="158"/>
      <c r="P26" s="144"/>
      <c r="Q26" s="144"/>
      <c r="R26" s="144"/>
      <c r="S26" s="144"/>
      <c r="T26" s="171"/>
      <c r="U26" s="148"/>
      <c r="V26" s="144"/>
      <c r="W26" s="144"/>
      <c r="X26" s="159"/>
      <c r="Y26" s="177"/>
      <c r="Z26" s="42"/>
      <c r="AA26" s="230"/>
      <c r="AB26" s="230"/>
      <c r="AC26" s="178"/>
      <c r="AD26" s="177"/>
      <c r="AE26" s="42"/>
      <c r="AF26" s="230"/>
      <c r="AG26" s="230"/>
      <c r="AH26" s="178"/>
      <c r="AI26" s="177"/>
      <c r="AJ26" s="42"/>
      <c r="AK26" s="230"/>
      <c r="AL26" s="230"/>
      <c r="AM26" s="178"/>
      <c r="AN26" s="177"/>
      <c r="AO26" s="42"/>
      <c r="AP26" s="230"/>
      <c r="AQ26" s="230"/>
      <c r="AR26" s="178"/>
      <c r="AS26" s="177"/>
      <c r="AT26" s="42"/>
      <c r="AU26" s="230"/>
      <c r="AV26" s="230"/>
      <c r="AW26" s="178"/>
      <c r="AX26" s="177"/>
      <c r="AY26" s="42"/>
      <c r="AZ26" s="230"/>
      <c r="BA26" s="230"/>
      <c r="BB26" s="178"/>
      <c r="BC26" s="177"/>
      <c r="BD26" s="42"/>
      <c r="BE26" s="42"/>
      <c r="BF26" s="84"/>
      <c r="BG26" s="183"/>
      <c r="BH26" s="185"/>
      <c r="BI26" s="42"/>
      <c r="BJ26" s="42"/>
      <c r="BK26" s="84"/>
      <c r="BL26" s="84"/>
      <c r="BM26" s="189"/>
      <c r="BN26" s="42"/>
      <c r="BO26" s="42"/>
      <c r="BP26" s="84"/>
      <c r="BQ26" s="84"/>
      <c r="BR26" s="185"/>
      <c r="BS26" s="42"/>
      <c r="BT26" s="42"/>
      <c r="BU26" s="84"/>
      <c r="BV26" s="183"/>
      <c r="BW26" s="185"/>
      <c r="BX26" s="42"/>
      <c r="BY26" s="42"/>
      <c r="BZ26" s="84"/>
      <c r="CA26" s="183"/>
      <c r="CB26" s="185"/>
      <c r="CC26" s="42"/>
      <c r="CD26" s="42"/>
      <c r="CE26" s="84"/>
      <c r="CF26" s="183"/>
      <c r="CG26" s="185"/>
      <c r="CH26" s="42"/>
      <c r="CI26" s="42"/>
      <c r="CJ26" s="84"/>
      <c r="CK26" s="183"/>
      <c r="CL26" s="185"/>
      <c r="CM26" s="42"/>
      <c r="CN26" s="42"/>
      <c r="CO26" s="84"/>
      <c r="CP26" s="183"/>
      <c r="CQ26" s="185"/>
      <c r="CR26" s="42"/>
      <c r="CS26" s="42"/>
      <c r="CT26" s="84"/>
      <c r="CU26" s="183"/>
      <c r="CV26" s="185"/>
      <c r="CW26" s="42"/>
      <c r="CX26" s="42"/>
      <c r="CY26" s="84"/>
      <c r="CZ26" s="183"/>
      <c r="DA26" s="185"/>
      <c r="DB26" s="42"/>
      <c r="DC26" s="42"/>
      <c r="DD26" s="84"/>
      <c r="DE26" s="183"/>
      <c r="DF26" s="185"/>
      <c r="DG26" s="42"/>
      <c r="DH26" s="42"/>
      <c r="DI26" s="84"/>
      <c r="DJ26" s="183"/>
      <c r="DK26" s="185"/>
      <c r="DL26" s="42"/>
      <c r="DM26" s="42"/>
      <c r="DN26" s="84"/>
      <c r="DO26" s="183"/>
      <c r="DP26" s="185"/>
      <c r="DQ26" s="42"/>
      <c r="DR26" s="42"/>
      <c r="DS26" s="84"/>
      <c r="DT26" s="183"/>
      <c r="DU26" s="185"/>
      <c r="DV26" s="42"/>
      <c r="DW26" s="42"/>
      <c r="DX26" s="84"/>
      <c r="DY26" s="183"/>
      <c r="DZ26" s="185"/>
      <c r="EA26" s="42"/>
      <c r="EB26" s="42"/>
      <c r="EC26" s="84"/>
      <c r="ED26" s="84"/>
      <c r="EE26" s="185"/>
      <c r="EF26" s="42"/>
      <c r="EG26" s="42"/>
      <c r="EH26" s="84"/>
      <c r="EI26" s="84"/>
      <c r="EJ26" s="562"/>
      <c r="EK26" s="292"/>
      <c r="EL26" s="292"/>
      <c r="EM26" s="304"/>
      <c r="EN26" s="571"/>
      <c r="EO26" s="572"/>
      <c r="EP26" s="39"/>
      <c r="EQ26" s="46"/>
      <c r="ER26" s="29"/>
      <c r="ES26" s="35"/>
      <c r="ET26" s="60"/>
      <c r="EU26" s="15"/>
      <c r="EV26" s="71"/>
      <c r="EW26" s="30"/>
      <c r="EX26" s="30"/>
      <c r="EY26" s="72"/>
      <c r="EZ26" s="15"/>
      <c r="FA26" s="373"/>
      <c r="FB26" s="374"/>
      <c r="FC26" s="364"/>
      <c r="FD26" s="364"/>
      <c r="FE26" s="482"/>
      <c r="FF26" s="483"/>
      <c r="FG26" s="27"/>
      <c r="FH26" s="82"/>
    </row>
    <row r="27" spans="2:164" ht="17" customHeight="1" thickBot="1" x14ac:dyDescent="0.25">
      <c r="B27" s="284" t="s">
        <v>125</v>
      </c>
      <c r="C27" s="285" t="s">
        <v>126</v>
      </c>
      <c r="D27" s="596">
        <v>76092</v>
      </c>
      <c r="E27" s="317"/>
      <c r="F27" s="318"/>
      <c r="G27" s="318"/>
      <c r="H27" s="318"/>
      <c r="I27" s="314">
        <f>SUM(E27:F27)+IF(E27="B",1,0)*E$102+IF(F27="B",1,0)*F$102+IF(E27="Løype",1)*$O$4+IF(F27="Løype",1)*$O$4+IF(E27="Arr",1)*$O$5+IF(F27="Arr",1)*$O$5</f>
        <v>0</v>
      </c>
      <c r="J27" s="319"/>
      <c r="K27" s="598"/>
      <c r="L27" s="600"/>
      <c r="M27" s="319"/>
      <c r="N27" s="314">
        <f>SUM(J27:K27)+IF(J27="B",1,0)*J$102+IF(K27="B",1,0)*K$102+IF(J27="Løype",1)*$O$4+IF(K27="Løype",1)*$O$4+IF(J27="Arr",1)*$O$5+IF(K27="Arr",1)*$O$5</f>
        <v>0</v>
      </c>
      <c r="O27" s="323"/>
      <c r="P27" s="320"/>
      <c r="Q27" s="319"/>
      <c r="R27" s="319"/>
      <c r="S27" s="314">
        <f>SUM(O27:P27)+IF(O27="B",1,0)*O$102+IF(P27="B",1,0)*P$102+IF(O27="Løype",1)*$O$4+IF(P27="Løype",1)*$O$4+IF(O27="Arr",1)*$O$5+IF(P27="Arr",1)*$O$5</f>
        <v>0</v>
      </c>
      <c r="T27" s="321"/>
      <c r="U27" s="320"/>
      <c r="V27" s="319"/>
      <c r="W27" s="319"/>
      <c r="X27" s="314">
        <f>SUM(T27:U27)+IF(T27="B",1,0)*T$102+IF(U27="B",1,0)*U$102+IF(T27="Løype",1)*$O$4+IF(U27="Løype",1)*$O$4+IF(T27="Arr",1)*$O$5+IF(U27="Arr",1)*$O$5</f>
        <v>0</v>
      </c>
      <c r="Y27" s="321"/>
      <c r="Z27" s="322"/>
      <c r="AA27" s="319"/>
      <c r="AB27" s="319"/>
      <c r="AC27" s="314">
        <f>SUM(Y27:Z27)+IF(Y27="B",1,0)*Y$102+IF(Z27="B",1,0)*Z$102+IF(Y27="Løype",1)*$O$4+IF(Z27="Løype",1)*$O$4+IF(Y27="Arr",1)*$O$5+IF(Z27="Arr",1)*$O$5</f>
        <v>0</v>
      </c>
      <c r="AD27" s="321"/>
      <c r="AE27" s="322"/>
      <c r="AF27" s="319"/>
      <c r="AG27" s="319"/>
      <c r="AH27" s="314">
        <f>SUM(AD27:AE27)+IF(AD27="B",1,0)*AD$102+IF(AE27="B",1,0)*AE$102+IF(AD27="Løype",1)*$O$4+IF(AE27="Løype",1)*$O$4+IF(AD27="Arr",1)*$O$5+IF(AE27="Arr",1)*$O$5</f>
        <v>0</v>
      </c>
      <c r="AI27" s="321"/>
      <c r="AJ27" s="322"/>
      <c r="AK27" s="319"/>
      <c r="AL27" s="319"/>
      <c r="AM27" s="314">
        <f>SUM(AI27:AJ27)+IF(AI27="B",1,0)*AI$102+IF(AJ27="B",1,0)*AJ$102+IF(AI27="Løype",1)*$O$4+IF(AJ27="Løype",1)*$O$4+IF(AI27="Arr",1)*$O$5+IF(AJ27="Arr",1)*$O$5</f>
        <v>0</v>
      </c>
      <c r="AN27" s="321"/>
      <c r="AO27" s="322"/>
      <c r="AP27" s="319"/>
      <c r="AQ27" s="319"/>
      <c r="AR27" s="314">
        <f>SUM(AN27:AO27)+IF(AN27="B",1,0)*AN$102+IF(AO27="B",1,0)*AO$102+IF(AN27="Løype",1)*$O$4+IF(AO27="Løype",1)*$O$4+IF(AN27="Arr",1)*$O$5+IF(AO27="Arr",1)*$O$5</f>
        <v>0</v>
      </c>
      <c r="AS27" s="321"/>
      <c r="AT27" s="322"/>
      <c r="AU27" s="319"/>
      <c r="AV27" s="319"/>
      <c r="AW27" s="314">
        <f>SUM(AS27:AT27)+IF(AS27="B",1,0)*AS$102+IF(AT27="B",1,0)*AT$102+IF(AS27="Løype",1)*$O$4+IF(AT27="Løype",1)*$O$4+IF(AS27="Arr",1)*$O$5+IF(AT27="Arr",1)*$O$5</f>
        <v>0</v>
      </c>
      <c r="AX27" s="321"/>
      <c r="AY27" s="322"/>
      <c r="AZ27" s="319"/>
      <c r="BA27" s="319"/>
      <c r="BB27" s="314">
        <f>SUM(AX27:AY27)+IF(AX27="B",1,0)*AX$102+IF(AY27="B",1,0)*AY$102+IF(AX27="Løype",1)*$O$4+IF(AY27="Løype",1)*$O$4+IF(AX27="Arr",1)*$O$5+IF(AY27="Arr",1)*$O$5</f>
        <v>0</v>
      </c>
      <c r="BC27" s="321"/>
      <c r="BD27" s="322"/>
      <c r="BE27" s="322"/>
      <c r="BF27" s="319"/>
      <c r="BG27" s="314">
        <f>SUM(BC27:BD27)+IF(BC27="B",1,0)*BC$102+IF(BD27="B",1,0)*BD$102+IF(BC27="Løype",1)*$O$4+IF(BD27="Løype",1)*$O$4+IF(BC27="Arr",1)*$O$5+IF(BD27="Arr",1)*$O$5</f>
        <v>0</v>
      </c>
      <c r="BH27" s="317"/>
      <c r="BI27" s="322"/>
      <c r="BJ27" s="322"/>
      <c r="BK27" s="319"/>
      <c r="BL27" s="314">
        <f>SUM(BH27:BI27)+IF(BH27="B",1,0)*BH$102+IF(BI27="B",1,0)*BI$102+IF(BH27="Løype",1)*$O$4+IF(BI27="Løype",1)*$O$4+IF(BH27="Arr",1)*$O$5+IF(BI27="Arr",1)*$O$5</f>
        <v>0</v>
      </c>
      <c r="BM27" s="615"/>
      <c r="BN27" s="324"/>
      <c r="BO27" s="618"/>
      <c r="BP27" s="619"/>
      <c r="BQ27" s="314">
        <f>SUM(BM27:BN27)+IF(BM27="B",1,0)*BM$102+IF(BN27="B",1,0)*BN$102+IF(BM27="Løype",1)*$O$4+IF(BN27="Løype",1)*$O$4+IF(BM27="Arr",1)*$O$5+IF(BN27="Arr",1)*$O$5</f>
        <v>0</v>
      </c>
      <c r="BR27" s="325"/>
      <c r="BS27" s="324"/>
      <c r="BT27" s="322"/>
      <c r="BU27" s="319"/>
      <c r="BV27" s="314">
        <f>SUM(BR27:BS27)+IF(BR27="B",1,0)*BR$102+IF(BS27="B",1,0)*BS$102+IF(BR27="Løype",1)*$O$4+IF(BS27="Løype",1)*$O$4+IF(BR27="Arr",1)*$O$5+IF(BS27="Arr",1)*$O$5</f>
        <v>0</v>
      </c>
      <c r="BW27" s="325"/>
      <c r="BX27" s="324"/>
      <c r="BY27" s="322"/>
      <c r="BZ27" s="319"/>
      <c r="CA27" s="314">
        <f>SUM(BW27:BX27)+IF(BW27="B",1,0)*BW$102+IF(BX27="B",1,0)*BX$102+IF(BW27="Løype",1)*$O$4+IF(BX27="Løype",1)*$O$4+IF(BW27="Arr",1)*$O$5+IF(BX27="Arr",1)*$O$5</f>
        <v>0</v>
      </c>
      <c r="CB27" s="325"/>
      <c r="CC27" s="324"/>
      <c r="CD27" s="322"/>
      <c r="CE27" s="319"/>
      <c r="CF27" s="314">
        <f>SUM(CB27:CC27)+IF(CB27="B",1,0)*CB$102+IF(CC27="B",1,0)*CC$102+IF(CB27="Løype",1)*$O$4+IF(CC27="Løype",1)*$O$4+IF(CB27="Arr",1)*$O$5+IF(CC27="Arr",1)*$O$5</f>
        <v>0</v>
      </c>
      <c r="CG27" s="325"/>
      <c r="CH27" s="324"/>
      <c r="CI27" s="322"/>
      <c r="CJ27" s="319"/>
      <c r="CK27" s="314">
        <f>SUM(CG27:CH27)+IF(CG27="B",1,0)*CG$102+IF(CH27="B",1,0)*CH$102+IF(CG27="Løype",1)*$O$4+IF(CH27="Løype",1)*$O$4+IF(CG27="Arr",1)*$O$5+IF(CH27="Arr",1)*$O$5</f>
        <v>0</v>
      </c>
      <c r="CL27" s="325"/>
      <c r="CM27" s="324"/>
      <c r="CN27" s="322"/>
      <c r="CO27" s="319"/>
      <c r="CP27" s="314">
        <f>SUM(CL27:CM27)+IF(CL27="B",1,0)*CL$102+IF(CM27="B",1,0)*CM$102+IF(CL27="Løype",1)*$O$4+IF(CM27="Løype",1)*$O$4+IF(CL27="Arr",1)*$O$5+IF(CM27="Arr",1)*$O$5</f>
        <v>0</v>
      </c>
      <c r="CQ27" s="325"/>
      <c r="CR27" s="324"/>
      <c r="CS27" s="322"/>
      <c r="CT27" s="319"/>
      <c r="CU27" s="314">
        <f>SUM(CQ27:CR27)+IF(CQ27="B",1,0)*CQ$102+IF(CR27="B",1,0)*CR$102+IF(CQ27="Løype",1)*$O$4+IF(CR27="Løype",1)*$O$4+IF(CQ27="Arr",1)*$O$5+IF(CR27="Arr",1)*$O$5</f>
        <v>0</v>
      </c>
      <c r="CV27" s="325"/>
      <c r="CW27" s="324"/>
      <c r="CX27" s="322"/>
      <c r="CY27" s="319"/>
      <c r="CZ27" s="314">
        <f>SUM(CV27:CW27)+IF(CV27="B",1,0)*CV$102+IF(CW27="B",1,0)*CW$102+IF(CV27="Løype",1)*$O$4+IF(CW27="Løype",1)*$O$4+IF(CV27="Arr",1)*$O$5+IF(CW27="Arr",1)*$O$5</f>
        <v>0</v>
      </c>
      <c r="DA27" s="325"/>
      <c r="DB27" s="324"/>
      <c r="DC27" s="322"/>
      <c r="DD27" s="319"/>
      <c r="DE27" s="314">
        <f>SUM(DA27:DB27)+IF(DA27="B",1,0)*DA$102+IF(DB27="B",1,0)*DB$102+IF(DA27="Løype",1)*$O$4+IF(DB27="Løype",1)*$O$4+IF(DA27="Arr",1)*$O$5+IF(DB27="Arr",1)*$O$5</f>
        <v>0</v>
      </c>
      <c r="DF27" s="325"/>
      <c r="DG27" s="618"/>
      <c r="DH27" s="618"/>
      <c r="DI27" s="619"/>
      <c r="DJ27" s="504">
        <f>SUM(DF27:DG27)+IF(DF27="B",1,0)*DF$102+IF(DG27="B",1,0)*DG$102+IF(DF27="Løype",1)*$O$4+IF(DG27="Løype",1)*$O$4+IF(DF27="Arr",1)*$O$5+IF(DG27="Arr",1)*$O$5</f>
        <v>0</v>
      </c>
      <c r="DK27" s="627"/>
      <c r="DL27" s="618"/>
      <c r="DM27" s="618"/>
      <c r="DN27" s="619"/>
      <c r="DO27" s="314">
        <f>SUM(DK27:DL27)+IF(DK27="B",1,0)*DK$102+IF(DL27="B",1,0)*DL$102+IF(DK27="Løype",1)*$O$4+IF(DL27="Løype",1)*$O$4+IF(DK27="Arr",1)*$O$5+IF(DL27="Arr",1)*$O$5</f>
        <v>0</v>
      </c>
      <c r="DP27" s="315"/>
      <c r="DQ27" s="283"/>
      <c r="DR27" s="316"/>
      <c r="DS27" s="330"/>
      <c r="DT27" s="314">
        <f>SUM(DP27:DQ27)+IF(DP27="B",1,0)*DP$102+IF(DQ27="B",1,0)*DQ$102+IF(DP27="Løype",1)*$O$4+IF(DQ27="Løype",1)*$O$4+IF(DP27="Arr",1)*$O$5+IF(DQ27="Arr",1)*$O$5</f>
        <v>0</v>
      </c>
      <c r="DU27" s="325"/>
      <c r="DV27" s="324"/>
      <c r="DW27" s="322"/>
      <c r="DX27" s="319"/>
      <c r="DY27" s="314">
        <f>SUM(DU27:DV27)+IF(DU27="B",1,0)*DU$102+IF(DV27="B",1,0)*DV$102+IF(DU27="Løype",1)*$O$4+IF(DV27="Løype",1)*$O$4+IF(DU27="Arr",1)*$O$5+IF(DV27="Arr",1)*$O$5</f>
        <v>0</v>
      </c>
      <c r="DZ27" s="538"/>
      <c r="EA27" s="81"/>
      <c r="EB27" s="43"/>
      <c r="EC27" s="197"/>
      <c r="ED27" s="314">
        <f>SUM(DZ27:EA27)+IF(DZ27="B",1,0)*DZ$102+IF(EA27="B",1,0)*EA$102+IF(DZ27="Løype",1)*$O$4+IF(EA27="Løype",1)*$O$4+IF(DZ27="Arr",1)*$O$5+IF(EA27="Arr",1)*$O$5</f>
        <v>0</v>
      </c>
      <c r="EE27" s="538"/>
      <c r="EF27" s="81"/>
      <c r="EG27" s="43"/>
      <c r="EH27" s="197"/>
      <c r="EI27" s="314">
        <f>SUM(EE27:EF27)+IF(EE27="B",1,0)*EE$102+IF(EF27="B",1,0)*EF$102+IF(EE27="Løype",1)*$O$4+IF(EF27="Løype",1)*$O$4+IF(EE27="Arr",1)*$O$5+IF(EF27="Arr",1)*$O$5</f>
        <v>0</v>
      </c>
      <c r="EJ27" s="528">
        <f>COUNTIF($E27:$EI27,"&gt;0")/4+COUNTIF($E27:$EI27,"B")/4+COUNTIF($E27:$EI27,"Arr")/4+COUNTIF($E27:$EI27,"Løype")/4</f>
        <v>0</v>
      </c>
      <c r="EK27" s="574">
        <f>COUNTIF($BH27:$EI27,"&gt;0")/4+COUNTIF($BH27:$EI27,"B")/4+COUNTIF($BH27:$EI27,"Arr")/4+COUNTIF($BH27:$EI27,"Løype")/4</f>
        <v>0</v>
      </c>
      <c r="EL27" s="293">
        <f>COUNTIF($E27:$EI27,"&gt;0")/4+COUNTIF($E27:$EI27,"Arr")/4+COUNTIF($E27:$EI27,"Løype")/4-COUNTIF($E27:$EI27,"B")*3/4</f>
        <v>0</v>
      </c>
      <c r="EM27" s="565">
        <f>COUNTIF(E27:EI27,"Arr")+COUNTIF(E27:EI27,"Løype")</f>
        <v>0</v>
      </c>
      <c r="EN27" s="568">
        <f>COUNTIF(BH27:EI27,"Arr")+COUNTIF(BH27:EI27,"Løype")</f>
        <v>0</v>
      </c>
      <c r="EO27" s="305">
        <f>EK27-EN27</f>
        <v>0</v>
      </c>
      <c r="EP27" s="15"/>
      <c r="EQ27" s="61">
        <f>$I27+$N27+$S27+$X27+$AC27+$AH27+$AM27+$AR27+$AW27+$BB27+$BG27+$BL27+$BQ27+$BV27+$CA27+$CF27+$CK27+$CP27+$CU27+$CZ27+$DE27+$DJ27+$DO27+$DT27+$DY27+$ED27+$EI27</f>
        <v>0</v>
      </c>
      <c r="ER27" s="190">
        <f>IF(OR($E27="B",$F27="B"),0,$I27)+IF(OR($J27="B",$K27="B"),0,$N27)+IF(OR($O27="B",$P27="B"),0,$S27)+IF(OR($T27="B",$U27="B"),0,$X27)+IF(OR($Y27="B",$Z27="B"),0,$AC27)+IF(OR($AD27="B",$AE27="B"),0,$AH27)+IF(OR($AI27="B",$AJ27="B"),0,$AM27)+IF(OR($HP5="B",$AO27="B"),0,$AR27)+IF(OR($AS27="B",$AT27="B"),0,$AW27)+IF(OR($AX27="B",$AY27="B"),0,$BB27)+IF(OR($BC27="B",$BD27="B"),0,$BG27)+IF(OR($BH27="B",$BI27="B"),0,$BL27)+IF(OR($BM27="B",$BN27="B"),0,$BQ27)+IF(OR($BR27="B",$BS27="B"),0,$BV27)+IF(OR($BW27="B",$BX27="B"),0,$CA27)+IF(OR($CB27="B",$CC27="B"),0,$CF27)+IF(OR($CG27="B",$CH27="B"),0,$CK27)+IF(OR($CL27="B",$CM27="B"),0,$CP27)+IF(OR($CQ27="B",$CR27="B"),0,$CU27)+IF(OR($CV27="B",$CW27="B"),0,$CZ27)+IF(OR($DA27="B",$DB27="B"),0,$DE27)+IF(OR($DF27="B",$DG27="B"),0,$DJ27)+IF(OR($DK27="B",$DL27="B"),0,$DO27)+IF(OR($DP27="B",$DQ27="B"),0,$DT27)+IF(OR($DU27="B",$DV27="B"),0,$DY27)+IF(OR($DZ27="B",$EA27="B"),0,$ED27)+IF(OR($EE27="B",$EF27="B"),0,$EI27)</f>
        <v>0</v>
      </c>
      <c r="ES27" s="28" t="str">
        <f>IF(EJ27&gt;0,EQ27/EJ27," " )</f>
        <v xml:space="preserve"> </v>
      </c>
      <c r="ET27" s="62" t="str">
        <f>IF(EL27&gt;0,ER27/EL27," " )</f>
        <v xml:space="preserve"> </v>
      </c>
      <c r="EU27" s="63"/>
      <c r="EV27" s="270">
        <f>EQ27+EX$20-EJ27</f>
        <v>27</v>
      </c>
      <c r="EW27" s="271">
        <f>ER27+EX$20-EL27</f>
        <v>27</v>
      </c>
      <c r="EX27" s="23" t="str">
        <f>IF(EJ27&gt;0,EV27/EJ27," " )</f>
        <v xml:space="preserve"> </v>
      </c>
      <c r="EY27" s="73" t="str">
        <f>IF(EL27&gt;0,EW27/EL27," " )</f>
        <v xml:space="preserve"> </v>
      </c>
      <c r="EZ27" s="63"/>
      <c r="FA27" s="368">
        <f>EJ27-EM27</f>
        <v>0</v>
      </c>
      <c r="FB27" s="369">
        <f>EM27</f>
        <v>0</v>
      </c>
      <c r="FC27" s="365">
        <f>G27+L27+Q27+V27+AA27+AF27+AK27+AP27+AU27+AZ27+BE27+BJ27+BO27+BT27+BY27+CD27+CI27+CN27+CS27+CX27+DC27+DH27+DM27+DR27+DW27+EB27+EG27</f>
        <v>0</v>
      </c>
      <c r="FD27" s="474" t="str">
        <f>IF(EJ27&gt;0,FC27/EJ27," " )</f>
        <v xml:space="preserve"> </v>
      </c>
      <c r="FE27" s="487">
        <f>H27+M27+R27+W27+AB27+AG27+AL27+AQ27+AV27+BA27+BF27+BK27+BP27+BU27+BZ27+CE27+CJ27+CO27+CT27+CY27+DD27+DI27+DN27+DS27+DX27+EC27+EH27</f>
        <v>0</v>
      </c>
      <c r="FF27" s="489" t="str">
        <f>IF(EJ27&gt;0,FE27/EJ27," " )</f>
        <v xml:space="preserve"> </v>
      </c>
      <c r="FG27" s="15"/>
      <c r="FH27" s="37">
        <v>1</v>
      </c>
    </row>
    <row r="28" spans="2:164" ht="17" customHeight="1" thickBot="1" x14ac:dyDescent="0.25">
      <c r="B28" s="284" t="s">
        <v>73</v>
      </c>
      <c r="C28" s="285" t="s">
        <v>140</v>
      </c>
      <c r="D28" s="328">
        <v>520904</v>
      </c>
      <c r="E28" s="329"/>
      <c r="F28" s="314"/>
      <c r="G28" s="314"/>
      <c r="H28" s="314"/>
      <c r="I28" s="314">
        <f>SUM(E28:F28)+IF(E28="B",1,0)*E$102+IF(F28="B",1,0)*F$102+IF(E28="Løype",1)*$O$4+IF(F28="Løype",1)*$O$4+IF(E28="Arr",1)*$O$5+IF(F28="Arr",1)*$O$5</f>
        <v>0</v>
      </c>
      <c r="J28" s="330"/>
      <c r="K28" s="331"/>
      <c r="L28" s="330"/>
      <c r="M28" s="330"/>
      <c r="N28" s="314">
        <f>SUM(J28:K28)+IF(J28="B",1,0)*J$102+IF(K28="B",1,0)*K$102+IF(J28="Løype",1)*$O$4+IF(K28="Løype",1)*$O$4+IF(J28="Arr",1)*$O$5+IF(K28="Arr",1)*$O$5</f>
        <v>0</v>
      </c>
      <c r="O28" s="332"/>
      <c r="P28" s="331"/>
      <c r="Q28" s="330"/>
      <c r="R28" s="330"/>
      <c r="S28" s="314">
        <f>SUM(O28:P28)+IF(O28="B",1,0)*O$102+IF(P28="B",1,0)*P$102+IF(O28="Løype",1)*$O$4+IF(P28="Løype",1)*$O$4+IF(O28="Arr",1)*$O$5+IF(P28="Arr",1)*$O$5</f>
        <v>0</v>
      </c>
      <c r="T28" s="332"/>
      <c r="U28" s="331"/>
      <c r="V28" s="330"/>
      <c r="W28" s="330"/>
      <c r="X28" s="314">
        <f>SUM(T28:U28)+IF(T28="B",1,0)*T$102+IF(U28="B",1,0)*U$102+IF(T28="Løype",1)*$O$4+IF(U28="Løype",1)*$O$4+IF(T28="Arr",1)*$O$5+IF(U28="Arr",1)*$O$5</f>
        <v>0</v>
      </c>
      <c r="Y28" s="332"/>
      <c r="Z28" s="316"/>
      <c r="AA28" s="330"/>
      <c r="AB28" s="330"/>
      <c r="AC28" s="314">
        <f>SUM(Y28:Z28)+IF(Y28="B",1,0)*Y$102+IF(Z28="B",1,0)*Z$102+IF(Y28="Løype",1)*$O$4+IF(Z28="Løype",1)*$O$4+IF(Y28="Arr",1)*$O$5+IF(Z28="Arr",1)*$O$5</f>
        <v>0</v>
      </c>
      <c r="AD28" s="332"/>
      <c r="AE28" s="316"/>
      <c r="AF28" s="330"/>
      <c r="AG28" s="330"/>
      <c r="AH28" s="314">
        <f>SUM(AD28:AE28)+IF(AD28="B",1,0)*AD$102+IF(AE28="B",1,0)*AE$102+IF(AD28="Løype",1)*$O$4+IF(AE28="Løype",1)*$O$4+IF(AD28="Arr",1)*$O$5+IF(AE28="Arr",1)*$O$5</f>
        <v>0</v>
      </c>
      <c r="AI28" s="181"/>
      <c r="AJ28" s="44"/>
      <c r="AK28" s="231"/>
      <c r="AL28" s="231"/>
      <c r="AM28" s="314">
        <f>SUM(AI28:AJ28)+IF(AI28="B",1,0)*AI$102+IF(AJ28="B",1,0)*AJ$102+IF(AI28="Løype",1)*$O$4+IF(AJ28="Løype",1)*$O$4+IF(AI28="Arr",1)*$O$5+IF(AJ28="Arr",1)*$O$5</f>
        <v>0</v>
      </c>
      <c r="AN28" s="181"/>
      <c r="AO28" s="44"/>
      <c r="AP28" s="231"/>
      <c r="AQ28" s="231"/>
      <c r="AR28" s="314">
        <f>SUM(AN28:AO28)+IF(AN28="B",1,0)*AN$102+IF(AO28="B",1,0)*AO$102+IF(AN28="Løype",1)*$O$4+IF(AO28="Løype",1)*$O$4+IF(AN28="Arr",1)*$O$5+IF(AO28="Arr",1)*$O$5</f>
        <v>0</v>
      </c>
      <c r="AS28" s="181"/>
      <c r="AT28" s="44"/>
      <c r="AU28" s="231"/>
      <c r="AV28" s="231"/>
      <c r="AW28" s="314">
        <f>SUM(AS28:AT28)+IF(AS28="B",1,0)*AS$102+IF(AT28="B",1,0)*AT$102+IF(AS28="Løype",1)*$O$4+IF(AT28="Løype",1)*$O$4+IF(AS28="Arr",1)*$O$5+IF(AT28="Arr",1)*$O$5</f>
        <v>0</v>
      </c>
      <c r="AX28" s="181"/>
      <c r="AY28" s="44"/>
      <c r="AZ28" s="231"/>
      <c r="BA28" s="231"/>
      <c r="BB28" s="314">
        <f>SUM(AX28:AY28)+IF(AX28="B",1,0)*AX$102+IF(AY28="B",1,0)*AY$102+IF(AX28="Løype",1)*$O$4+IF(AY28="Løype",1)*$O$4+IF(AX28="Arr",1)*$O$5+IF(AY28="Arr",1)*$O$5</f>
        <v>0</v>
      </c>
      <c r="BC28" s="609"/>
      <c r="BD28" s="610"/>
      <c r="BE28" s="611"/>
      <c r="BF28" s="613"/>
      <c r="BG28" s="314">
        <f>SUM(BC28:BD28)+IF(BC28="B",1,0)*BC$102+IF(BD28="B",1,0)*BD$102+IF(BC28="Løype",1)*$O$4+IF(BD28="Løype",1)*$O$4+IF(BC28="Arr",1)*$O$5+IF(BD28="Arr",1)*$O$5</f>
        <v>0</v>
      </c>
      <c r="BH28" s="614"/>
      <c r="BI28" s="610"/>
      <c r="BJ28" s="611"/>
      <c r="BK28" s="613"/>
      <c r="BL28" s="314">
        <f>SUM(BH28:BI28)+IF(BH28="B",1,0)*BH$102+IF(BI28="B",1,0)*BI$102+IF(BH28="Løype",1)*$O$4+IF(BI28="Løype",1)*$O$4+IF(BH28="Arr",1)*$O$5+IF(BI28="Arr",1)*$O$5</f>
        <v>0</v>
      </c>
      <c r="BM28" s="46"/>
      <c r="BN28" s="44"/>
      <c r="BO28" s="44"/>
      <c r="BP28" s="231"/>
      <c r="BQ28" s="314">
        <f>SUM(BM28:BN28)+IF(BM28="B",1,0)*BM$102+IF(BN28="B",1,0)*BN$102+IF(BM28="Løype",1)*$O$4+IF(BN28="Løype",1)*$O$4+IF(BM28="Arr",1)*$O$5+IF(BN28="Arr",1)*$O$5</f>
        <v>0</v>
      </c>
      <c r="BR28" s="187"/>
      <c r="BS28" s="44"/>
      <c r="BT28" s="193"/>
      <c r="BU28" s="231"/>
      <c r="BV28" s="314">
        <f>SUM(BR28:BS28)+IF(BR28="B",1,0)*BR$102+IF(BS28="B",1,0)*BS$102+IF(BR28="Løype",1)*$O$4+IF(BS28="Løype",1)*$O$4+IF(BR28="Arr",1)*$O$5+IF(BS28="Arr",1)*$O$5</f>
        <v>0</v>
      </c>
      <c r="BW28" s="187"/>
      <c r="BX28" s="44"/>
      <c r="BY28" s="193"/>
      <c r="BZ28" s="231"/>
      <c r="CA28" s="314">
        <f>SUM(BW28:BX28)+IF(BW28="B",1,0)*BW$102+IF(BX28="B",1,0)*BX$102+IF(BW28="Løype",1)*$O$4+IF(BX28="Løype",1)*$O$4+IF(BW28="Arr",1)*$O$5+IF(BX28="Arr",1)*$O$5</f>
        <v>0</v>
      </c>
      <c r="CB28" s="187"/>
      <c r="CC28" s="44"/>
      <c r="CD28" s="193"/>
      <c r="CE28" s="231"/>
      <c r="CF28" s="314">
        <f>SUM(CB28:CC28)+IF(CB28="B",1,0)*CB$102+IF(CC28="B",1,0)*CC$102+IF(CB28="Løype",1)*$O$4+IF(CC28="Løype",1)*$O$4+IF(CB28="Arr",1)*$O$5+IF(CC28="Arr",1)*$O$5</f>
        <v>0</v>
      </c>
      <c r="CG28" s="187"/>
      <c r="CH28" s="44"/>
      <c r="CI28" s="193"/>
      <c r="CJ28" s="231"/>
      <c r="CK28" s="314">
        <f>SUM(CG28:CH28)+IF(CG28="B",1,0)*CG$102+IF(CH28="B",1,0)*CH$102+IF(CG28="Løype",1)*$O$4+IF(CH28="Løype",1)*$O$4+IF(CG28="Arr",1)*$O$5+IF(CH28="Arr",1)*$O$5</f>
        <v>0</v>
      </c>
      <c r="CL28" s="187"/>
      <c r="CM28" s="44"/>
      <c r="CN28" s="193"/>
      <c r="CO28" s="231"/>
      <c r="CP28" s="314">
        <f>SUM(CL28:CM28)+IF(CL28="B",1,0)*CL$102+IF(CM28="B",1,0)*CM$102+IF(CL28="Løype",1)*$O$4+IF(CM28="Løype",1)*$O$4+IF(CL28="Arr",1)*$O$5+IF(CM28="Arr",1)*$O$5</f>
        <v>0</v>
      </c>
      <c r="CQ28" s="187"/>
      <c r="CR28" s="44"/>
      <c r="CS28" s="193"/>
      <c r="CT28" s="231"/>
      <c r="CU28" s="314">
        <f>SUM(CQ28:CR28)+IF(CQ28="B",1,0)*CQ$102+IF(CR28="B",1,0)*CR$102+IF(CQ28="Løype",1)*$O$4+IF(CR28="Løype",1)*$O$4+IF(CQ28="Arr",1)*$O$5+IF(CR28="Arr",1)*$O$5</f>
        <v>0</v>
      </c>
      <c r="CV28" s="187"/>
      <c r="CW28" s="44"/>
      <c r="CX28" s="193"/>
      <c r="CY28" s="231"/>
      <c r="CZ28" s="314">
        <f>SUM(CV28:CW28)+IF(CV28="B",1,0)*CV$102+IF(CW28="B",1,0)*CW$102+IF(CV28="Løype",1)*$O$4+IF(CW28="Løype",1)*$O$4+IF(CV28="Arr",1)*$O$5+IF(CW28="Arr",1)*$O$5</f>
        <v>0</v>
      </c>
      <c r="DA28" s="187"/>
      <c r="DB28" s="44"/>
      <c r="DC28" s="193"/>
      <c r="DD28" s="231"/>
      <c r="DE28" s="314">
        <f>SUM(DA28:DB28)+IF(DA28="B",1,0)*DA$102+IF(DB28="B",1,0)*DB$102+IF(DA28="Løype",1)*$O$4+IF(DB28="Løype",1)*$O$4+IF(DA28="Arr",1)*$O$5+IF(DB28="Arr",1)*$O$5</f>
        <v>0</v>
      </c>
      <c r="DF28" s="187"/>
      <c r="DG28" s="44"/>
      <c r="DH28" s="44"/>
      <c r="DI28" s="580"/>
      <c r="DJ28" s="339">
        <f>SUM(DF28:DG28)+IF(DF28="B",1,0)*DF$102+IF(DG28="B",1,0)*DG$102+IF(DF28="Løype",1)*$O$4+IF(DG28="Løype",1)*$O$4+IF(DF28="Arr",1)*$O$5+IF(DG28="Arr",1)*$O$5</f>
        <v>0</v>
      </c>
      <c r="DK28" s="187"/>
      <c r="DL28" s="44"/>
      <c r="DM28" s="44"/>
      <c r="DN28" s="629"/>
      <c r="DO28" s="314">
        <f>SUM(DK28:DL28)+IF(DK28="B",1,0)*DK$102+IF(DL28="B",1,0)*DL$102+IF(DK28="Løype",1)*$O$4+IF(DL28="Løype",1)*$O$4+IF(DK28="Arr",1)*$O$5+IF(DL28="Arr",1)*$O$5</f>
        <v>0</v>
      </c>
      <c r="DP28" s="327"/>
      <c r="DQ28" s="283"/>
      <c r="DR28" s="316"/>
      <c r="DS28" s="330"/>
      <c r="DT28" s="314">
        <f>SUM(DP28:DQ28)+IF(DP28="B",1,0)*DP$102+IF(DQ28="B",1,0)*DQ$102+IF(DP28="Løype",1)*$O$4+IF(DQ28="Løype",1)*$O$4+IF(DP28="Arr",1)*$O$5+IF(DQ28="Arr",1)*$O$5</f>
        <v>0</v>
      </c>
      <c r="DU28" s="187"/>
      <c r="DV28" s="44"/>
      <c r="DW28" s="193"/>
      <c r="DX28" s="231"/>
      <c r="DY28" s="314">
        <f>SUM(DU28:DV28)+IF(DU28="B",1,0)*DU$102+IF(DV28="B",1,0)*DV$102+IF(DU28="Løype",1)*$O$4+IF(DV28="Løype",1)*$O$4+IF(DU28="Arr",1)*$O$5+IF(DV28="Arr",1)*$O$5</f>
        <v>0</v>
      </c>
      <c r="DZ28" s="538"/>
      <c r="EA28" s="513"/>
      <c r="EB28" s="43"/>
      <c r="EC28" s="197"/>
      <c r="ED28" s="314">
        <f>SUM(DZ28:EA28)+IF(DZ28="B",1,0)*DZ$102+IF(EA28="B",1,0)*EA$102+IF(DZ28="Løype",1)*$O$4+IF(EA28="Løype",1)*$O$4+IF(DZ28="Arr",1)*$O$5+IF(EA28="Arr",1)*$O$5</f>
        <v>0</v>
      </c>
      <c r="EE28" s="538"/>
      <c r="EF28" s="513"/>
      <c r="EG28" s="43"/>
      <c r="EH28" s="197"/>
      <c r="EI28" s="314">
        <f>SUM(EE28:EF28)+IF(EE28="B",1,0)*EE$102+IF(EF28="B",1,0)*EF$102+IF(EE28="Løype",1)*$O$4+IF(EF28="Løype",1)*$O$4+IF(EE28="Arr",1)*$O$5+IF(EF28="Arr",1)*$O$5</f>
        <v>0</v>
      </c>
      <c r="EJ28" s="528">
        <f>COUNTIF($E28:$EI28,"&gt;0")/4+COUNTIF($E28:$EI28,"B")/4+COUNTIF($E28:$EI28,"Arr")/4+COUNTIF($E28:$EI28,"Løype")/4</f>
        <v>0</v>
      </c>
      <c r="EK28" s="575">
        <f>COUNTIF($BH28:$EI28,"&gt;0")/4+COUNTIF($BH28:$EI28,"B")/4+COUNTIF($BH28:$EI28,"Arr")/4+COUNTIF($BH28:$EI28,"Løype")/4</f>
        <v>0</v>
      </c>
      <c r="EL28" s="293">
        <f>COUNTIF($E28:$EI28,"&gt;0")/4+COUNTIF($E28:$EI28,"Arr")/4+COUNTIF($E28:$EI28,"Løype")/4-COUNTIF($E28:$EI28,"B")*3/4</f>
        <v>0</v>
      </c>
      <c r="EM28" s="293">
        <f>COUNTIF(E28:EI28,"Arr")+COUNTIF(E28:EI28,"Løype")</f>
        <v>0</v>
      </c>
      <c r="EN28" s="569">
        <f>COUNTIF(BH28:EI28,"Arr")+COUNTIF(BH28:EI28,"Løype")</f>
        <v>0</v>
      </c>
      <c r="EO28" s="300">
        <f>EK28-EN28</f>
        <v>0</v>
      </c>
      <c r="EP28" s="15"/>
      <c r="EQ28" s="61">
        <f>$I28+$N28+$S28+$X28+$AC28+$AH28+$AM28+$AR28+$AW28+$BB28+$BG28+$BL28+$BQ28+$BV28+$CA28+$CF28+$CK28+$CP28+$CU28+$CZ28+$DE28+$DJ28+$DO28+$DT28+$DY28+$ED28+$EI28</f>
        <v>0</v>
      </c>
      <c r="ER28" s="191">
        <f>IF(OR($E28="B",$F28="B"),0,$I28)+IF(OR($J28="B",$K28="B"),0,$N28)+IF(OR($O28="B",$P28="B"),0,$S28)+IF(OR($T28="B",$U28="B"),0,$X28)+IF(OR($Y28="B",$Z28="B"),0,$AC28)+IF(OR($AD28="B",$AE28="B"),0,$AH28)+IF(OR($AI28="B",$AJ28="B"),0,$AM28)+IF(OR($HP7="B",$AO28="B"),0,$AR28)+IF(OR($AS28="B",$AT28="B"),0,$AW28)+IF(OR($AX28="B",$AY28="B"),0,$BB28)+IF(OR($BC28="B",$BD28="B"),0,$BG28)+IF(OR($BH28="B",$BI28="B"),0,$BL28)+IF(OR($BM28="B",$BN28="B"),0,$BQ28)+IF(OR($BR28="B",$BS28="B"),0,$BV28)+IF(OR($BW28="B",$BX28="B"),0,$CA28)+IF(OR($CB28="B",$CC28="B"),0,$CF28)+IF(OR($CG28="B",$CH28="B"),0,$CK28)+IF(OR($CL28="B",$CM28="B"),0,$CP28)+IF(OR($CQ28="B",$CR28="B"),0,$CU28)+IF(OR($CV28="B",$CW28="B"),0,$CZ28)+IF(OR($DA28="B",$DB28="B"),0,$DE28)+IF(OR($DF28="B",$DG28="B"),0,$DJ28)+IF(OR($DK28="B",$DL28="B"),0,$DO28)+IF(OR($DP28="B",$DQ28="B"),0,$DT28)+IF(OR($DU28="B",$DV28="B"),0,$DY28)+IF(OR($DZ28="B",$EA28="B"),0,$ED28)+IF(OR($EE28="B",$EF28="B"),0,$EI28)</f>
        <v>0</v>
      </c>
      <c r="ES28" s="28" t="str">
        <f>IF(EJ28&gt;0,EQ28/EJ28," " )</f>
        <v xml:space="preserve"> </v>
      </c>
      <c r="ET28" s="62" t="str">
        <f>IF(EL28&gt;0,ER28/EL28," " )</f>
        <v xml:space="preserve"> </v>
      </c>
      <c r="EU28" s="63"/>
      <c r="EV28" s="270">
        <f>EQ28+EX$20-EJ28</f>
        <v>27</v>
      </c>
      <c r="EW28" s="272">
        <f>ER28+EX$20-EL28</f>
        <v>27</v>
      </c>
      <c r="EX28" s="23" t="str">
        <f>IF(EJ28&gt;0,EV28/EJ28," " )</f>
        <v xml:space="preserve"> </v>
      </c>
      <c r="EY28" s="74" t="str">
        <f>IF(EL28&gt;0,EW28/EL28," " )</f>
        <v xml:space="preserve"> </v>
      </c>
      <c r="EZ28" s="63"/>
      <c r="FA28" s="368">
        <f>EJ28-EM28</f>
        <v>0</v>
      </c>
      <c r="FB28" s="369">
        <f>EM28</f>
        <v>0</v>
      </c>
      <c r="FC28" s="365">
        <f>G28+L28+Q28+V28+AA28+AF28+AK28+AP28+AU28+AZ28+BE28+BJ28+BO28+BT28+BY28+CD28+CI28+CN28+CS28+CX28+DC28+DH28+DM28+DR28+DW28+EB28+EG28</f>
        <v>0</v>
      </c>
      <c r="FD28" s="475" t="str">
        <f>IF(EJ28&gt;0,FC28/EJ28," " )</f>
        <v xml:space="preserve"> </v>
      </c>
      <c r="FE28" s="488">
        <f>H28+M28+R28+W28+AB28+AG28+AL28+AQ28+AV28+BA28+BF28+BK28+BP28+BU28+BZ28+CE28+CJ28+CO28+CT28+CY28+DD28+DI28+DN28+DS28+DX28+EC28+EH28</f>
        <v>0</v>
      </c>
      <c r="FF28" s="232" t="str">
        <f>IF(EJ28&gt;0,FE28/EJ28," " )</f>
        <v xml:space="preserve"> </v>
      </c>
      <c r="FG28" s="15"/>
      <c r="FH28" s="37">
        <f>FH27+1</f>
        <v>2</v>
      </c>
    </row>
    <row r="29" spans="2:164" ht="17" customHeight="1" thickBot="1" x14ac:dyDescent="0.25">
      <c r="B29" s="284" t="s">
        <v>113</v>
      </c>
      <c r="C29" s="285" t="s">
        <v>114</v>
      </c>
      <c r="D29" s="328">
        <v>501018</v>
      </c>
      <c r="E29" s="329"/>
      <c r="F29" s="314"/>
      <c r="G29" s="314"/>
      <c r="H29" s="314"/>
      <c r="I29" s="314">
        <f>SUM(E29:F29)+IF(E29="B",1,0)*E$102+IF(F29="B",1,0)*F$102+IF(E29="Løype",1)*$O$4+IF(F29="Løype",1)*$O$4+IF(E29="Arr",1)*$O$5+IF(F29="Arr",1)*$O$5</f>
        <v>0</v>
      </c>
      <c r="J29" s="330"/>
      <c r="K29" s="331"/>
      <c r="L29" s="330"/>
      <c r="M29" s="330"/>
      <c r="N29" s="314">
        <f>SUM(J29:K29)+IF(J29="B",1,0)*J$102+IF(K29="B",1,0)*K$102+IF(J29="Løype",1)*$O$4+IF(K29="Løype",1)*$O$4+IF(J29="Arr",1)*$O$5+IF(K29="Arr",1)*$O$5</f>
        <v>0</v>
      </c>
      <c r="O29" s="332"/>
      <c r="P29" s="331"/>
      <c r="Q29" s="330"/>
      <c r="R29" s="330"/>
      <c r="S29" s="314">
        <f>SUM(O29:P29)+IF(O29="B",1,0)*O$102+IF(P29="B",1,0)*P$102+IF(O29="Løype",1)*$O$4+IF(P29="Løype",1)*$O$4+IF(O29="Arr",1)*$O$5+IF(P29="Arr",1)*$O$5</f>
        <v>0</v>
      </c>
      <c r="T29" s="332"/>
      <c r="U29" s="331"/>
      <c r="V29" s="330"/>
      <c r="W29" s="330"/>
      <c r="X29" s="314">
        <f>SUM(T29:U29)+IF(T29="B",1,0)*T$102+IF(U29="B",1,0)*U$102+IF(T29="Løype",1)*$O$4+IF(U29="Løype",1)*$O$4+IF(T29="Arr",1)*$O$5+IF(U29="Arr",1)*$O$5</f>
        <v>0</v>
      </c>
      <c r="Y29" s="332"/>
      <c r="Z29" s="316"/>
      <c r="AA29" s="330"/>
      <c r="AB29" s="330"/>
      <c r="AC29" s="314">
        <f>SUM(Y29:Z29)+IF(Y29="B",1,0)*Y$102+IF(Z29="B",1,0)*Z$102+IF(Y29="Løype",1)*$O$4+IF(Z29="Løype",1)*$O$4+IF(Y29="Arr",1)*$O$5+IF(Z29="Arr",1)*$O$5</f>
        <v>0</v>
      </c>
      <c r="AD29" s="332"/>
      <c r="AE29" s="316"/>
      <c r="AF29" s="330"/>
      <c r="AG29" s="330"/>
      <c r="AH29" s="314">
        <f>SUM(AD29:AE29)+IF(AD29="B",1,0)*AD$102+IF(AE29="B",1,0)*AE$102+IF(AD29="Løype",1)*$O$4+IF(AE29="Løype",1)*$O$4+IF(AD29="Arr",1)*$O$5+IF(AE29="Arr",1)*$O$5</f>
        <v>0</v>
      </c>
      <c r="AI29" s="286"/>
      <c r="AJ29" s="283"/>
      <c r="AK29" s="330"/>
      <c r="AL29" s="330"/>
      <c r="AM29" s="314">
        <f>SUM(AI29:AJ29)+IF(AI29="B",1,0)*AI$102+IF(AJ29="B",1,0)*AJ$102+IF(AI29="Løype",1)*$O$4+IF(AJ29="Løype",1)*$O$4+IF(AI29="Arr",1)*$O$5+IF(AJ29="Arr",1)*$O$5</f>
        <v>0</v>
      </c>
      <c r="AN29" s="286"/>
      <c r="AO29" s="283"/>
      <c r="AP29" s="330"/>
      <c r="AQ29" s="330"/>
      <c r="AR29" s="314">
        <f>SUM(AN29:AO29)+IF(AN29="B",1,0)*AN$102+IF(AO29="B",1,0)*AO$102+IF(AN29="Løype",1)*$O$4+IF(AO29="Løype",1)*$O$4+IF(AN29="Arr",1)*$O$5+IF(AO29="Arr",1)*$O$5</f>
        <v>0</v>
      </c>
      <c r="AS29" s="286"/>
      <c r="AT29" s="283"/>
      <c r="AU29" s="330"/>
      <c r="AV29" s="330"/>
      <c r="AW29" s="314">
        <f>SUM(AS29:AT29)+IF(AS29="B",1,0)*AS$102+IF(AT29="B",1,0)*AT$102+IF(AS29="Løype",1)*$O$4+IF(AT29="Løype",1)*$O$4+IF(AS29="Arr",1)*$O$5+IF(AT29="Arr",1)*$O$5</f>
        <v>0</v>
      </c>
      <c r="AX29" s="286"/>
      <c r="AY29" s="283"/>
      <c r="AZ29" s="330"/>
      <c r="BA29" s="330"/>
      <c r="BB29" s="314">
        <f>SUM(AX29:AY29)+IF(AX29="B",1,0)*AX$102+IF(AY29="B",1,0)*AY$102+IF(AX29="Løype",1)*$O$4+IF(AY29="Løype",1)*$O$4+IF(AX29="Arr",1)*$O$5+IF(AY29="Arr",1)*$O$5</f>
        <v>0</v>
      </c>
      <c r="BC29" s="286"/>
      <c r="BD29" s="283"/>
      <c r="BE29" s="316"/>
      <c r="BF29" s="330"/>
      <c r="BG29" s="314">
        <f>SUM(BC29:BD29)+IF(BC29="B",1,0)*BC$102+IF(BD29="B",1,0)*BD$102+IF(BC29="Løype",1)*$O$4+IF(BD29="Løype",1)*$O$4+IF(BC29="Arr",1)*$O$5+IF(BD29="Arr",1)*$O$5</f>
        <v>0</v>
      </c>
      <c r="BH29" s="327"/>
      <c r="BI29" s="283"/>
      <c r="BJ29" s="316"/>
      <c r="BK29" s="330"/>
      <c r="BL29" s="314">
        <f>SUM(BH29:BI29)+IF(BH29="B",1,0)*BH$102+IF(BI29="B",1,0)*BI$102+IF(BH29="Løype",1)*$O$4+IF(BI29="Løype",1)*$O$4+IF(BH29="Arr",1)*$O$5+IF(BI29="Arr",1)*$O$5</f>
        <v>0</v>
      </c>
      <c r="BM29" s="334"/>
      <c r="BN29" s="283"/>
      <c r="BO29" s="316"/>
      <c r="BP29" s="330"/>
      <c r="BQ29" s="314">
        <f>SUM(BM29:BN29)+IF(BM29="B",1,0)*BM$102+IF(BN29="B",1,0)*BN$102+IF(BM29="Løype",1)*$O$4+IF(BN29="Løype",1)*$O$4+IF(BM29="Arr",1)*$O$5+IF(BN29="Arr",1)*$O$5</f>
        <v>0</v>
      </c>
      <c r="BR29" s="327"/>
      <c r="BS29" s="283"/>
      <c r="BT29" s="316"/>
      <c r="BU29" s="330"/>
      <c r="BV29" s="314">
        <f>SUM(BR29:BS29)+IF(BR29="B",1,0)*BR$102+IF(BS29="B",1,0)*BS$102+IF(BR29="Løype",1)*$O$4+IF(BS29="Løype",1)*$O$4+IF(BR29="Arr",1)*$O$5+IF(BS29="Arr",1)*$O$5</f>
        <v>0</v>
      </c>
      <c r="BW29" s="327"/>
      <c r="BX29" s="283"/>
      <c r="BY29" s="316"/>
      <c r="BZ29" s="330"/>
      <c r="CA29" s="314">
        <f>SUM(BW29:BX29)+IF(BW29="B",1,0)*BW$102+IF(BX29="B",1,0)*BX$102+IF(BW29="Løype",1)*$O$4+IF(BX29="Løype",1)*$O$4+IF(BW29="Arr",1)*$O$5+IF(BX29="Arr",1)*$O$5</f>
        <v>0</v>
      </c>
      <c r="CB29" s="327"/>
      <c r="CC29" s="283"/>
      <c r="CD29" s="316"/>
      <c r="CE29" s="330"/>
      <c r="CF29" s="314">
        <f>SUM(CB29:CC29)+IF(CB29="B",1,0)*CB$102+IF(CC29="B",1,0)*CC$102+IF(CB29="Løype",1)*$O$4+IF(CC29="Løype",1)*$O$4+IF(CB29="Arr",1)*$O$5+IF(CC29="Arr",1)*$O$5</f>
        <v>0</v>
      </c>
      <c r="CG29" s="327"/>
      <c r="CH29" s="283"/>
      <c r="CI29" s="316"/>
      <c r="CJ29" s="330"/>
      <c r="CK29" s="314">
        <f>SUM(CG29:CH29)+IF(CG29="B",1,0)*CG$102+IF(CH29="B",1,0)*CH$102+IF(CG29="Løype",1)*$O$4+IF(CH29="Løype",1)*$O$4+IF(CG29="Arr",1)*$O$5+IF(CH29="Arr",1)*$O$5</f>
        <v>0</v>
      </c>
      <c r="CL29" s="327"/>
      <c r="CM29" s="283"/>
      <c r="CN29" s="316"/>
      <c r="CO29" s="330"/>
      <c r="CP29" s="314">
        <f>SUM(CL29:CM29)+IF(CL29="B",1,0)*CL$102+IF(CM29="B",1,0)*CM$102+IF(CL29="Løype",1)*$O$4+IF(CM29="Løype",1)*$O$4+IF(CL29="Arr",1)*$O$5+IF(CM29="Arr",1)*$O$5</f>
        <v>0</v>
      </c>
      <c r="CQ29" s="327"/>
      <c r="CR29" s="283"/>
      <c r="CS29" s="316"/>
      <c r="CT29" s="330"/>
      <c r="CU29" s="314">
        <f>SUM(CQ29:CR29)+IF(CQ29="B",1,0)*CQ$102+IF(CR29="B",1,0)*CR$102+IF(CQ29="Løype",1)*$O$4+IF(CR29="Løype",1)*$O$4+IF(CQ29="Arr",1)*$O$5+IF(CR29="Arr",1)*$O$5</f>
        <v>0</v>
      </c>
      <c r="CV29" s="327"/>
      <c r="CW29" s="283"/>
      <c r="CX29" s="333"/>
      <c r="CY29" s="330"/>
      <c r="CZ29" s="314">
        <f>SUM(CV29:CW29)+IF(CV29="B",1,0)*CV$102+IF(CW29="B",1,0)*CW$102+IF(CV29="Løype",1)*$O$4+IF(CW29="Løype",1)*$O$4+IF(CV29="Arr",1)*$O$5+IF(CW29="Arr",1)*$O$5</f>
        <v>0</v>
      </c>
      <c r="DA29" s="327"/>
      <c r="DB29" s="283"/>
      <c r="DC29" s="316"/>
      <c r="DD29" s="330"/>
      <c r="DE29" s="314">
        <f>SUM(DA29:DB29)+IF(DA29="B",1,0)*DA$102+IF(DB29="B",1,0)*DB$102+IF(DA29="Løype",1)*$O$4+IF(DB29="Løype",1)*$O$4+IF(DA29="Arr",1)*$O$5+IF(DB29="Arr",1)*$O$5</f>
        <v>0</v>
      </c>
      <c r="DF29" s="327"/>
      <c r="DG29" s="283">
        <v>20</v>
      </c>
      <c r="DH29" s="333">
        <v>0.45833333333333337</v>
      </c>
      <c r="DI29" s="278">
        <v>0.98611111111111116</v>
      </c>
      <c r="DJ29" s="339">
        <f>SUM(DF29:DG29)+IF(DF29="B",1,0)*DF$102+IF(DG29="B",1,0)*DG$102+IF(DF29="Løype",1)*$O$4+IF(DG29="Løype",1)*$O$4+IF(DF29="Arr",1)*$O$5+IF(DG29="Arr",1)*$O$5</f>
        <v>20</v>
      </c>
      <c r="DK29" s="327"/>
      <c r="DL29" s="283"/>
      <c r="DM29" s="316"/>
      <c r="DN29" s="330"/>
      <c r="DO29" s="314">
        <f>SUM(DK29:DL29)+IF(DK29="B",1,0)*DK$102+IF(DL29="B",1,0)*DL$102+IF(DK29="Løype",1)*$O$4+IF(DL29="Løype",1)*$O$4+IF(DK29="Arr",1)*$O$5+IF(DL29="Arr",1)*$O$5</f>
        <v>0</v>
      </c>
      <c r="DP29" s="327"/>
      <c r="DQ29" s="283"/>
      <c r="DR29" s="316"/>
      <c r="DS29" s="330"/>
      <c r="DT29" s="314">
        <f>SUM(DP29:DQ29)+IF(DP29="B",1,0)*DP$102+IF(DQ29="B",1,0)*DQ$102+IF(DP29="Løype",1)*$O$4+IF(DQ29="Løype",1)*$O$4+IF(DP29="Arr",1)*$O$5+IF(DQ29="Arr",1)*$O$5</f>
        <v>0</v>
      </c>
      <c r="DU29" s="327"/>
      <c r="DV29" s="283">
        <v>20</v>
      </c>
      <c r="DW29" s="518">
        <v>0.40909090909090906</v>
      </c>
      <c r="DX29" s="520">
        <v>0.95454545454545459</v>
      </c>
      <c r="DY29" s="314">
        <f>SUM(DU29:DV29)+IF(DU29="B",1,0)*DU$102+IF(DV29="B",1,0)*DV$102+IF(DU29="Løype",1)*$O$4+IF(DV29="Løype",1)*$O$4+IF(DU29="Arr",1)*$O$5+IF(DV29="Arr",1)*$O$5</f>
        <v>20</v>
      </c>
      <c r="DZ29" s="538"/>
      <c r="EA29" s="513">
        <v>28</v>
      </c>
      <c r="EB29" s="518">
        <v>0.32222222222222219</v>
      </c>
      <c r="EC29" s="520">
        <v>0.94444444444444442</v>
      </c>
      <c r="ED29" s="314">
        <f>SUM(DZ29:EA29)+IF(DZ29="B",1,0)*DZ$102+IF(EA29="B",1,0)*EA$102+IF(DZ29="Løype",1)*$O$4+IF(EA29="Løype",1)*$O$4+IF(DZ29="Arr",1)*$O$5+IF(EA29="Arr",1)*$O$5</f>
        <v>28</v>
      </c>
      <c r="EE29" s="538"/>
      <c r="EF29" s="513"/>
      <c r="EG29" s="518"/>
      <c r="EH29" s="520"/>
      <c r="EI29" s="314">
        <f>SUM(EE29:EF29)+IF(EE29="B",1,0)*EE$102+IF(EF29="B",1,0)*EF$102+IF(EE29="Løype",1)*$O$4+IF(EF29="Løype",1)*$O$4+IF(EE29="Arr",1)*$O$5+IF(EF29="Arr",1)*$O$5</f>
        <v>0</v>
      </c>
      <c r="EJ29" s="528">
        <f>COUNTIF($E29:$EI29,"&gt;0")/4+COUNTIF($E29:$EI29,"B")/4+COUNTIF($E29:$EI29,"Arr")/4+COUNTIF($E29:$EI29,"Løype")/4</f>
        <v>3</v>
      </c>
      <c r="EK29" s="575">
        <f>COUNTIF($BH29:$EI29,"&gt;0")/4+COUNTIF($BH29:$EI29,"B")/4+COUNTIF($BH29:$EI29,"Arr")/4+COUNTIF($BH29:$EI29,"Løype")/4</f>
        <v>3</v>
      </c>
      <c r="EL29" s="293">
        <f>COUNTIF($E29:$EI29,"&gt;0")/4+COUNTIF($E29:$EI29,"Arr")/4+COUNTIF($E29:$EI29,"Løype")/4-COUNTIF($E29:$EI29,"B")*3/4</f>
        <v>3</v>
      </c>
      <c r="EM29" s="293">
        <f>COUNTIF(E29:EI29,"Arr")+COUNTIF(E29:EI29,"Løype")</f>
        <v>0</v>
      </c>
      <c r="EN29" s="569">
        <f>COUNTIF(BH29:EI29,"Arr")+COUNTIF(BH29:EI29,"Løype")</f>
        <v>0</v>
      </c>
      <c r="EO29" s="300">
        <f>EK29-EN29</f>
        <v>3</v>
      </c>
      <c r="EP29" s="15"/>
      <c r="EQ29" s="61">
        <f>$I29+$N29+$S29+$X29+$AC29+$AH29+$AM29+$AR29+$AW29+$BB29+$BG29+$BL29+$BQ29+$BV29+$CA29+$CF29+$CK29+$CP29+$CU29+$CZ29+$DE29+$DJ29+$DO29+$DT29+$DY29+$ED29+$EI29</f>
        <v>68</v>
      </c>
      <c r="ER29" s="191">
        <f>IF(OR($E29="B",$F29="B"),0,$I29)+IF(OR($J29="B",$K29="B"),0,$N29)+IF(OR($O29="B",$P29="B"),0,$S29)+IF(OR($T29="B",$U29="B"),0,$X29)+IF(OR($Y29="B",$Z29="B"),0,$AC29)+IF(OR($AD29="B",$AE29="B"),0,$AH29)+IF(OR($AI29="B",$AJ29="B"),0,$AM29)+IF(OR($HP6="B",$AO29="B"),0,$AR29)+IF(OR($AS29="B",$AT29="B"),0,$AW29)+IF(OR($AX29="B",$AY29="B"),0,$BB29)+IF(OR($BC29="B",$BD29="B"),0,$BG29)+IF(OR($BH29="B",$BI29="B"),0,$BL29)+IF(OR($BM29="B",$BN29="B"),0,$BQ29)+IF(OR($BR29="B",$BS29="B"),0,$BV29)+IF(OR($BW29="B",$BX29="B"),0,$CA29)+IF(OR($CB29="B",$CC29="B"),0,$CF29)+IF(OR($CG29="B",$CH29="B"),0,$CK29)+IF(OR($CL29="B",$CM29="B"),0,$CP29)+IF(OR($CQ29="B",$CR29="B"),0,$CU29)+IF(OR($CV29="B",$CW29="B"),0,$CZ29)+IF(OR($DA29="B",$DB29="B"),0,$DE29)+IF(OR($DF29="B",$DG29="B"),0,$DJ29)+IF(OR($DK29="B",$DL29="B"),0,$DO29)+IF(OR($DP29="B",$DQ29="B"),0,$DT29)+IF(OR($DU29="B",$DV29="B"),0,$DY29)+IF(OR($DZ29="B",$EA29="B"),0,$ED29)+IF(OR($EE29="B",$EF29="B"),0,$EI29)</f>
        <v>68</v>
      </c>
      <c r="ES29" s="28">
        <f>IF(EJ29&gt;0,EQ29/EJ29," " )</f>
        <v>22.666666666666668</v>
      </c>
      <c r="ET29" s="62">
        <f>IF(EL29&gt;0,ER29/EL29," " )</f>
        <v>22.666666666666668</v>
      </c>
      <c r="EU29" s="63"/>
      <c r="EV29" s="270">
        <f>EQ29+EX$20-EJ29</f>
        <v>92</v>
      </c>
      <c r="EW29" s="272">
        <f>ER29+EX$20-EL29</f>
        <v>92</v>
      </c>
      <c r="EX29" s="23">
        <f>IF(EJ29&gt;0,EV29/EJ29," " )</f>
        <v>30.666666666666668</v>
      </c>
      <c r="EY29" s="74">
        <f>IF(EL29&gt;0,EW29/EL29," " )</f>
        <v>30.666666666666668</v>
      </c>
      <c r="EZ29" s="63"/>
      <c r="FA29" s="368">
        <f>EJ29-EM29</f>
        <v>3</v>
      </c>
      <c r="FB29" s="369">
        <f>EM29</f>
        <v>0</v>
      </c>
      <c r="FC29" s="365">
        <f>G29+L29+Q29+V29+AA29+AF29+AK29+AP29+AU29+AZ29+BE29+BJ29+BO29+BT29+BY29+CD29+CI29+CN29+CS29+CX29+DC29+DH29+DM29+DR29+DW29+EB29+EG29</f>
        <v>1.1896464646464646</v>
      </c>
      <c r="FD29" s="475">
        <f>IF(EJ29&gt;0,FC29/EJ29," " )</f>
        <v>0.39654882154882154</v>
      </c>
      <c r="FE29" s="488">
        <f>H29+M29+R29+W29+AB29+AG29+AL29+AQ29+AV29+BA29+BF29+BK29+BP29+BU29+BZ29+CE29+CJ29+CO29+CT29+CY29+DD29+DI29+DN29+DS29+DX29+EC29+EH29</f>
        <v>2.8851010101010104</v>
      </c>
      <c r="FF29" s="232">
        <f>IF(EJ29&gt;0,FE29/EJ29," " )</f>
        <v>0.96170033670033683</v>
      </c>
      <c r="FG29" s="15"/>
      <c r="FH29" s="37">
        <f t="shared" ref="FH29:FH96" si="0">FH28+1</f>
        <v>3</v>
      </c>
    </row>
    <row r="30" spans="2:164" ht="17" customHeight="1" thickBot="1" x14ac:dyDescent="0.25">
      <c r="B30" s="284" t="s">
        <v>60</v>
      </c>
      <c r="C30" s="285" t="s">
        <v>61</v>
      </c>
      <c r="D30" s="143">
        <v>527355</v>
      </c>
      <c r="E30" s="259"/>
      <c r="F30" s="260">
        <v>2</v>
      </c>
      <c r="G30" s="451">
        <v>0.9285714285714286</v>
      </c>
      <c r="H30" s="451">
        <v>0.88095238095238093</v>
      </c>
      <c r="I30" s="314">
        <f>SUM(E30:F30)+IF(E30="B",1,0)*E$102+IF(F30="B",1,0)*F$102+IF(E30="Løype",1)*$O$4+IF(F30="Løype",1)*$O$4+IF(E30="Arr",1)*$O$5+IF(F30="Arr",1)*$O$5</f>
        <v>2</v>
      </c>
      <c r="J30" s="145"/>
      <c r="K30" s="261"/>
      <c r="L30" s="145"/>
      <c r="M30" s="145"/>
      <c r="N30" s="314">
        <f>SUM(J30:K30)+IF(J30="B",1,0)*J$102+IF(K30="B",1,0)*K$102+IF(J30="Løype",1)*$O$4+IF(K30="Løype",1)*$O$4+IF(J30="Arr",1)*$O$5+IF(K30="Arr",1)*$O$5</f>
        <v>0</v>
      </c>
      <c r="O30" s="262"/>
      <c r="P30" s="261"/>
      <c r="Q30" s="145"/>
      <c r="R30" s="145"/>
      <c r="S30" s="314">
        <f>SUM(O30:P30)+IF(O30="B",1,0)*O$102+IF(P30="B",1,0)*P$102+IF(O30="Løype",1)*$O$4+IF(P30="Løype",1)*$O$4+IF(O30="Arr",1)*$O$5+IF(P30="Arr",1)*$O$5</f>
        <v>0</v>
      </c>
      <c r="T30" s="262"/>
      <c r="U30" s="261"/>
      <c r="V30" s="145"/>
      <c r="W30" s="145"/>
      <c r="X30" s="314">
        <f>SUM(T30:U30)+IF(T30="B",1,0)*T$102+IF(U30="B",1,0)*U$102+IF(T30="Løype",1)*$O$4+IF(U30="Løype",1)*$O$4+IF(T30="Arr",1)*$O$5+IF(U30="Arr",1)*$O$5</f>
        <v>0</v>
      </c>
      <c r="Y30" s="170"/>
      <c r="Z30" s="269" t="s">
        <v>62</v>
      </c>
      <c r="AA30" s="287">
        <v>0.9838709677419355</v>
      </c>
      <c r="AB30" s="287">
        <v>0.9838709677419355</v>
      </c>
      <c r="AC30" s="314">
        <f>SUM(Y30:Z30)+IF(Y30="B",1,0)*Y$102+IF(Z30="B",1,0)*Z$102+IF(Y30="Løype",1)*$O$4+IF(Z30="Løype",1)*$O$4+IF(Y30="Arr",1)*$O$5+IF(Z30="Arr",1)*$O$5</f>
        <v>1</v>
      </c>
      <c r="AD30" s="170"/>
      <c r="AE30" s="41"/>
      <c r="AF30" s="274"/>
      <c r="AG30" s="274"/>
      <c r="AH30" s="314">
        <f>SUM(AD30:AE30)+IF(AD30="B",1,0)*AD$102+IF(AE30="B",1,0)*AE$102+IF(AD30="Løype",1)*$O$4+IF(AE30="Løype",1)*$O$4+IF(AD30="Arr",1)*$O$5+IF(AE30="Arr",1)*$O$5</f>
        <v>0</v>
      </c>
      <c r="AI30" s="579"/>
      <c r="AJ30" s="85"/>
      <c r="AK30" s="83"/>
      <c r="AL30" s="83"/>
      <c r="AM30" s="314">
        <f>SUM(AI30:AJ30)+IF(AI30="B",1,0)*AI$102+IF(AJ30="B",1,0)*AJ$102+IF(AI30="Løype",1)*$O$4+IF(AJ30="Løype",1)*$O$4+IF(AI30="Arr",1)*$O$5+IF(AJ30="Arr",1)*$O$5</f>
        <v>0</v>
      </c>
      <c r="AN30" s="579"/>
      <c r="AO30" s="85"/>
      <c r="AP30" s="274"/>
      <c r="AQ30" s="274"/>
      <c r="AR30" s="314">
        <f>SUM(AN30:AO30)+IF(AN30="B",1,0)*AN$102+IF(AO30="B",1,0)*AO$102+IF(AN30="Løype",1)*$O$4+IF(AO30="Løype",1)*$O$4+IF(AN30="Arr",1)*$O$5+IF(AO30="Arr",1)*$O$5</f>
        <v>0</v>
      </c>
      <c r="AS30" s="579"/>
      <c r="AT30" s="85"/>
      <c r="AU30" s="83"/>
      <c r="AV30" s="83"/>
      <c r="AW30" s="314">
        <f>SUM(AS30:AT30)+IF(AS30="B",1,0)*AS$102+IF(AT30="B",1,0)*AT$102+IF(AS30="Løype",1)*$O$4+IF(AT30="Løype",1)*$O$4+IF(AS30="Arr",1)*$O$5+IF(AT30="Arr",1)*$O$5</f>
        <v>0</v>
      </c>
      <c r="AX30" s="579"/>
      <c r="AY30" s="85"/>
      <c r="AZ30" s="274"/>
      <c r="BA30" s="274"/>
      <c r="BB30" s="314">
        <f>SUM(AX30:AY30)+IF(AX30="B",1,0)*AX$102+IF(AY30="B",1,0)*AY$102+IF(AX30="Løype",1)*$O$4+IF(AY30="Løype",1)*$O$4+IF(AX30="Arr",1)*$O$5+IF(AY30="Arr",1)*$O$5</f>
        <v>0</v>
      </c>
      <c r="BC30" s="579"/>
      <c r="BD30" s="85"/>
      <c r="BE30" s="41"/>
      <c r="BF30" s="83"/>
      <c r="BG30" s="314">
        <f>SUM(BC30:BD30)+IF(BC30="B",1,0)*BC$102+IF(BD30="B",1,0)*BD$102+IF(BC30="Løype",1)*$O$4+IF(BD30="Løype",1)*$O$4+IF(BC30="Arr",1)*$O$5+IF(BD30="Arr",1)*$O$5</f>
        <v>0</v>
      </c>
      <c r="BH30" s="275"/>
      <c r="BI30" s="85"/>
      <c r="BJ30" s="41"/>
      <c r="BK30" s="83"/>
      <c r="BL30" s="314">
        <f>SUM(BH30:BI30)+IF(BH30="B",1,0)*BH$102+IF(BI30="B",1,0)*BI$102+IF(BH30="Løype",1)*$O$4+IF(BI30="Løype",1)*$O$4+IF(BH30="Arr",1)*$O$5+IF(BI30="Arr",1)*$O$5</f>
        <v>0</v>
      </c>
      <c r="BM30" s="581"/>
      <c r="BN30" s="85"/>
      <c r="BO30" s="41"/>
      <c r="BP30" s="83"/>
      <c r="BQ30" s="314">
        <f>SUM(BM30:BN30)+IF(BM30="B",1,0)*BM$102+IF(BN30="B",1,0)*BN$102+IF(BM30="Løype",1)*$O$4+IF(BN30="Løype",1)*$O$4+IF(BM30="Arr",1)*$O$5+IF(BN30="Arr",1)*$O$5</f>
        <v>0</v>
      </c>
      <c r="BR30" s="275"/>
      <c r="BS30" s="85"/>
      <c r="BT30" s="41"/>
      <c r="BU30" s="83"/>
      <c r="BV30" s="314">
        <f>SUM(BR30:BS30)+IF(BR30="B",1,0)*BR$102+IF(BS30="B",1,0)*BS$102+IF(BR30="Løype",1)*$O$4+IF(BS30="Løype",1)*$O$4+IF(BR30="Arr",1)*$O$5+IF(BS30="Arr",1)*$O$5</f>
        <v>0</v>
      </c>
      <c r="BW30" s="275"/>
      <c r="BX30" s="85"/>
      <c r="BY30" s="41"/>
      <c r="BZ30" s="83"/>
      <c r="CA30" s="314">
        <f>SUM(BW30:BX30)+IF(BW30="B",1,0)*BW$102+IF(BX30="B",1,0)*BX$102+IF(BW30="Løype",1)*$O$4+IF(BX30="Løype",1)*$O$4+IF(BW30="Arr",1)*$O$5+IF(BX30="Arr",1)*$O$5</f>
        <v>0</v>
      </c>
      <c r="CB30" s="275"/>
      <c r="CC30" s="85"/>
      <c r="CD30" s="41"/>
      <c r="CE30" s="83"/>
      <c r="CF30" s="314">
        <f>SUM(CB30:CC30)+IF(CB30="B",1,0)*CB$102+IF(CC30="B",1,0)*CC$102+IF(CB30="Løype",1)*$O$4+IF(CC30="Løype",1)*$O$4+IF(CB30="Arr",1)*$O$5+IF(CC30="Arr",1)*$O$5</f>
        <v>0</v>
      </c>
      <c r="CG30" s="275"/>
      <c r="CH30" s="85"/>
      <c r="CI30" s="41"/>
      <c r="CJ30" s="83"/>
      <c r="CK30" s="314">
        <f>SUM(CG30:CH30)+IF(CG30="B",1,0)*CG$102+IF(CH30="B",1,0)*CH$102+IF(CG30="Løype",1)*$O$4+IF(CH30="Løype",1)*$O$4+IF(CG30="Arr",1)*$O$5+IF(CH30="Arr",1)*$O$5</f>
        <v>0</v>
      </c>
      <c r="CL30" s="275"/>
      <c r="CM30" s="85"/>
      <c r="CN30" s="41"/>
      <c r="CO30" s="83"/>
      <c r="CP30" s="314">
        <f>SUM(CL30:CM30)+IF(CL30="B",1,0)*CL$102+IF(CM30="B",1,0)*CM$102+IF(CL30="Løype",1)*$O$4+IF(CM30="Løype",1)*$O$4+IF(CL30="Arr",1)*$O$5+IF(CM30="Arr",1)*$O$5</f>
        <v>0</v>
      </c>
      <c r="CQ30" s="275"/>
      <c r="CR30" s="85"/>
      <c r="CS30" s="41"/>
      <c r="CT30" s="83"/>
      <c r="CU30" s="314">
        <f>SUM(CQ30:CR30)+IF(CQ30="B",1,0)*CQ$102+IF(CR30="B",1,0)*CR$102+IF(CQ30="Løype",1)*$O$4+IF(CR30="Løype",1)*$O$4+IF(CQ30="Arr",1)*$O$5+IF(CR30="Arr",1)*$O$5</f>
        <v>0</v>
      </c>
      <c r="CV30" s="275"/>
      <c r="CW30" s="85"/>
      <c r="CX30" s="519"/>
      <c r="CY30" s="83"/>
      <c r="CZ30" s="314">
        <f>SUM(CV30:CW30)+IF(CV30="B",1,0)*CV$102+IF(CW30="B",1,0)*CW$102+IF(CV30="Løype",1)*$O$4+IF(CW30="Løype",1)*$O$4+IF(CV30="Arr",1)*$O$5+IF(CW30="Arr",1)*$O$5</f>
        <v>0</v>
      </c>
      <c r="DA30" s="275"/>
      <c r="DB30" s="85"/>
      <c r="DC30" s="519"/>
      <c r="DD30" s="4"/>
      <c r="DE30" s="314">
        <f>SUM(DA30:DB30)+IF(DA30="B",1,0)*DA$102+IF(DB30="B",1,0)*DB$102+IF(DA30="Løype",1)*$O$4+IF(DB30="Løype",1)*$O$4+IF(DA30="Arr",1)*$O$5+IF(DB30="Arr",1)*$O$5</f>
        <v>0</v>
      </c>
      <c r="DF30" s="275"/>
      <c r="DG30" s="85"/>
      <c r="DH30" s="519"/>
      <c r="DI30" s="83"/>
      <c r="DJ30" s="314">
        <f>SUM(DF30:DG30)+IF(DF30="B",1,0)*DF$102+IF(DG30="B",1,0)*DG$102+IF(DF30="Løype",1)*$O$4+IF(DG30="Løype",1)*$O$4+IF(DF30="Arr",1)*$O$5+IF(DG30="Arr",1)*$O$5</f>
        <v>0</v>
      </c>
      <c r="DK30" s="275"/>
      <c r="DL30" s="85"/>
      <c r="DM30" s="514"/>
      <c r="DN30" s="83"/>
      <c r="DO30" s="314">
        <f>SUM(DK30:DL30)+IF(DK30="B",1,0)*DK$102+IF(DL30="B",1,0)*DL$102+IF(DK30="Løype",1)*$O$4+IF(DL30="Løype",1)*$O$4+IF(DK30="Arr",1)*$O$5+IF(DL30="Arr",1)*$O$5</f>
        <v>0</v>
      </c>
      <c r="DP30" s="327"/>
      <c r="DQ30" s="283"/>
      <c r="DR30" s="316"/>
      <c r="DS30" s="330"/>
      <c r="DT30" s="314">
        <f>SUM(DP30:DQ30)+IF(DP30="B",1,0)*DP$102+IF(DQ30="B",1,0)*DQ$102+IF(DP30="Løype",1)*$O$4+IF(DQ30="Løype",1)*$O$4+IF(DP30="Arr",1)*$O$5+IF(DQ30="Arr",1)*$O$5</f>
        <v>0</v>
      </c>
      <c r="DU30" s="275"/>
      <c r="DV30" s="85"/>
      <c r="DW30" s="41"/>
      <c r="DX30" s="83"/>
      <c r="DY30" s="314">
        <f>SUM(DU30:DV30)+IF(DU30="B",1,0)*DU$102+IF(DV30="B",1,0)*DV$102+IF(DU30="Løype",1)*$O$4+IF(DV30="Løype",1)*$O$4+IF(DU30="Arr",1)*$O$5+IF(DV30="Arr",1)*$O$5</f>
        <v>0</v>
      </c>
      <c r="DZ30" s="538"/>
      <c r="EA30" s="513"/>
      <c r="EB30" s="43"/>
      <c r="EC30" s="197"/>
      <c r="ED30" s="314">
        <f>SUM(DZ30:EA30)+IF(DZ30="B",1,0)*DZ$102+IF(EA30="B",1,0)*EA$102+IF(DZ30="Løype",1)*$O$4+IF(EA30="Løype",1)*$O$4+IF(DZ30="Arr",1)*$O$5+IF(EA30="Arr",1)*$O$5</f>
        <v>0</v>
      </c>
      <c r="EE30" s="538"/>
      <c r="EF30" s="513"/>
      <c r="EG30" s="43"/>
      <c r="EH30" s="197"/>
      <c r="EI30" s="314">
        <f>SUM(EE30:EF30)+IF(EE30="B",1,0)*EE$102+IF(EF30="B",1,0)*EF$102+IF(EE30="Løype",1)*$O$4+IF(EF30="Løype",1)*$O$4+IF(EE30="Arr",1)*$O$5+IF(EF30="Arr",1)*$O$5</f>
        <v>0</v>
      </c>
      <c r="EJ30" s="528">
        <f>COUNTIF($E30:$EI30,"&gt;0")/4+COUNTIF($E30:$EI30,"B")/4+COUNTIF($E30:$EI30,"Arr")/4+COUNTIF($E30:$EI30,"Løype")/4</f>
        <v>2</v>
      </c>
      <c r="EK30" s="575">
        <f>COUNTIF($BH30:$EI30,"&gt;0")/4+COUNTIF($BH30:$EI30,"B")/4+COUNTIF($BH30:$EI30,"Arr")/4+COUNTIF($BH30:$EI30,"Løype")/4</f>
        <v>0</v>
      </c>
      <c r="EL30" s="293">
        <f>COUNTIF($E30:$EI30,"&gt;0")/4+COUNTIF($E30:$EI30,"Arr")/4+COUNTIF($E30:$EI30,"Løype")/4-COUNTIF($E30:$EI30,"B")*3/4</f>
        <v>2</v>
      </c>
      <c r="EM30" s="293">
        <f>COUNTIF(E30:EI30,"Arr")+COUNTIF(E30:EI30,"Løype")</f>
        <v>1</v>
      </c>
      <c r="EN30" s="569">
        <f>COUNTIF(BH30:EI30,"Arr")+COUNTIF(BH30:EI30,"Løype")</f>
        <v>0</v>
      </c>
      <c r="EO30" s="300">
        <f>EK30-EN30</f>
        <v>0</v>
      </c>
      <c r="EP30" s="39"/>
      <c r="EQ30" s="61">
        <f>$I30+$N30+$S30+$X30+$AC30+$AH30+$AM30+$AR30+$AW30+$BB30+$BG30+$BL30+$BQ30+$BV30+$CA30+$CF30+$CK30+$CP30+$CU30+$CZ30+$DE30+$DJ30+$DO30+$DT30+$DY30+$ED30+$EI30</f>
        <v>3</v>
      </c>
      <c r="ER30" s="191">
        <f>IF(OR($E30="B",$F30="B"),0,$I30)+IF(OR($J30="B",$K30="B"),0,$N30)+IF(OR($O30="B",$P30="B"),0,$S30)+IF(OR($T30="B",$U30="B"),0,$X30)+IF(OR($Y30="B",$Z30="B"),0,$AC30)+IF(OR($AD30="B",$AE30="B"),0,$AH30)+IF(OR($AI30="B",$AJ30="B"),0,$AM30)+IF(OR($HP9="B",$AO30="B"),0,$AR30)+IF(OR($AS30="B",$AT30="B"),0,$AW30)+IF(OR($AX30="B",$AY30="B"),0,$BB30)+IF(OR($BC30="B",$BD30="B"),0,$BG30)+IF(OR($BH30="B",$BI30="B"),0,$BL30)+IF(OR($BM30="B",$BN30="B"),0,$BQ30)+IF(OR($BR30="B",$BS30="B"),0,$BV30)+IF(OR($BW30="B",$BX30="B"),0,$CA30)+IF(OR($CB30="B",$CC30="B"),0,$CF30)+IF(OR($CG30="B",$CH30="B"),0,$CK30)+IF(OR($CL30="B",$CM30="B"),0,$CP30)+IF(OR($CQ30="B",$CR30="B"),0,$CU30)+IF(OR($CV30="B",$CW30="B"),0,$CZ30)+IF(OR($DA30="B",$DB30="B"),0,$DE30)+IF(OR($DF30="B",$DG30="B"),0,$DJ30)+IF(OR($DK30="B",$DL30="B"),0,$DO30)+IF(OR($DP30="B",$DQ30="B"),0,$DT30)+IF(OR($DU30="B",$DV30="B"),0,$DY30)+IF(OR($DZ30="B",$EA30="B"),0,$ED30)+IF(OR($EE30="B",$EF30="B"),0,$EI30)</f>
        <v>3</v>
      </c>
      <c r="ES30" s="28">
        <f>IF(EJ30&gt;0,EQ30/EJ30," " )</f>
        <v>1.5</v>
      </c>
      <c r="ET30" s="62">
        <f>IF(EL30&gt;0,ER30/EL30," " )</f>
        <v>1.5</v>
      </c>
      <c r="EU30" s="15"/>
      <c r="EV30" s="270">
        <f>EQ30+EX$20-EJ30</f>
        <v>28</v>
      </c>
      <c r="EW30" s="272">
        <f>ER30+EX$20-EL30</f>
        <v>28</v>
      </c>
      <c r="EX30" s="23">
        <f>IF(EJ30&gt;0,EV30/EJ30," " )</f>
        <v>14</v>
      </c>
      <c r="EY30" s="74">
        <f>IF(EL30&gt;0,EW30/EL30," " )</f>
        <v>14</v>
      </c>
      <c r="EZ30" s="63"/>
      <c r="FA30" s="368">
        <f>EJ30-EM30</f>
        <v>1</v>
      </c>
      <c r="FB30" s="369">
        <f>EM30</f>
        <v>1</v>
      </c>
      <c r="FC30" s="365">
        <f>G30+L30+Q30+V30+AA30+AF30+AK30+AP30+AU30+AZ30+BE30+BJ30+BO30+BT30+BY30+CD30+CI30+CN30+CS30+CX30+DC30+DH30+DM30+DR30+DW30+EB30+EG30</f>
        <v>1.9124423963133641</v>
      </c>
      <c r="FD30" s="475">
        <f>IF(EJ30&gt;0,FC30/EJ30," " )</f>
        <v>0.95622119815668205</v>
      </c>
      <c r="FE30" s="488">
        <f>H30+M30+R30+W30+AB30+AG30+AL30+AQ30+AV30+BA30+BF30+BK30+BP30+BU30+BZ30+CE30+CJ30+CO30+CT30+CY30+DD30+DI30+DN30+DS30+DX30+EC30+EH30</f>
        <v>1.8648233486943164</v>
      </c>
      <c r="FF30" s="232">
        <f>IF(EJ30&gt;0,FE30/EJ30," " )</f>
        <v>0.93241167434715821</v>
      </c>
      <c r="FG30" s="15"/>
      <c r="FH30" s="37">
        <f t="shared" si="0"/>
        <v>4</v>
      </c>
    </row>
    <row r="31" spans="2:164" ht="17" customHeight="1" thickBot="1" x14ac:dyDescent="0.25">
      <c r="B31" s="284" t="s">
        <v>156</v>
      </c>
      <c r="C31" s="285" t="s">
        <v>157</v>
      </c>
      <c r="D31" s="328">
        <v>538019</v>
      </c>
      <c r="E31" s="329"/>
      <c r="F31" s="314"/>
      <c r="G31" s="314"/>
      <c r="H31" s="314"/>
      <c r="I31" s="314">
        <f>SUM(E31:F31)+IF(E31="B",1,0)*E$102+IF(F31="B",1,0)*F$102+IF(E31="Løype",1)*$O$4+IF(F31="Løype",1)*$O$4+IF(E31="Arr",1)*$O$5+IF(F31="Arr",1)*$O$5</f>
        <v>0</v>
      </c>
      <c r="J31" s="330"/>
      <c r="K31" s="331"/>
      <c r="L31" s="330"/>
      <c r="M31" s="330"/>
      <c r="N31" s="314">
        <f>SUM(J31:K31)+IF(J31="B",1,0)*J$102+IF(K31="B",1,0)*K$102+IF(J31="Løype",1)*$O$4+IF(K31="Løype",1)*$O$4+IF(J31="Arr",1)*$O$5+IF(K31="Arr",1)*$O$5</f>
        <v>0</v>
      </c>
      <c r="O31" s="332"/>
      <c r="P31" s="331"/>
      <c r="Q31" s="330"/>
      <c r="R31" s="330"/>
      <c r="S31" s="314">
        <f>SUM(O31:P31)+IF(O31="B",1,0)*O$102+IF(P31="B",1,0)*P$102+IF(O31="Løype",1)*$O$4+IF(P31="Løype",1)*$O$4+IF(O31="Arr",1)*$O$5+IF(P31="Arr",1)*$O$5</f>
        <v>0</v>
      </c>
      <c r="T31" s="332">
        <v>6</v>
      </c>
      <c r="U31" s="331"/>
      <c r="V31" s="278">
        <v>0.77083333333333337</v>
      </c>
      <c r="W31" s="278">
        <v>0.89583333333333337</v>
      </c>
      <c r="X31" s="314">
        <f>SUM(T31:U31)+IF(T31="B",1,0)*T$102+IF(U31="B",1,0)*U$102+IF(T31="Løype",1)*$O$4+IF(U31="Løype",1)*$O$4+IF(T31="Arr",1)*$O$5+IF(U31="Arr",1)*$O$5</f>
        <v>6</v>
      </c>
      <c r="Y31" s="332"/>
      <c r="Z31" s="316"/>
      <c r="AA31" s="330"/>
      <c r="AB31" s="330"/>
      <c r="AC31" s="314">
        <f>SUM(Y31:Z31)+IF(Y31="B",1,0)*Y$102+IF(Z31="B",1,0)*Z$102+IF(Y31="Løype",1)*$O$4+IF(Z31="Løype",1)*$O$4+IF(Y31="Arr",1)*$O$5+IF(Z31="Arr",1)*$O$5</f>
        <v>0</v>
      </c>
      <c r="AD31" s="332"/>
      <c r="AE31" s="43" t="s">
        <v>7</v>
      </c>
      <c r="AF31" s="278">
        <v>0.83333333333333337</v>
      </c>
      <c r="AG31" s="278">
        <v>0.83333333333333337</v>
      </c>
      <c r="AH31" s="314">
        <f>SUM(AD31:AE31)+IF(AD31="B",1,0)*AD$102+IF(AE31="B",1,0)*AE$102+IF(AD31="Løype",1)*$O$4+IF(AE31="Løype",1)*$O$4+IF(AD31="Arr",1)*$O$5+IF(AE31="Arr",1)*$O$5</f>
        <v>4</v>
      </c>
      <c r="AI31" s="286"/>
      <c r="AJ31" s="283"/>
      <c r="AK31" s="330"/>
      <c r="AL31" s="330"/>
      <c r="AM31" s="314">
        <f>SUM(AI31:AJ31)+IF(AI31="B",1,0)*AI$102+IF(AJ31="B",1,0)*AJ$102+IF(AI31="Løype",1)*$O$4+IF(AJ31="Løype",1)*$O$4+IF(AI31="Arr",1)*$O$5+IF(AJ31="Arr",1)*$O$5</f>
        <v>0</v>
      </c>
      <c r="AN31" s="286"/>
      <c r="AO31" s="283">
        <v>2</v>
      </c>
      <c r="AP31" s="278">
        <v>0.9375</v>
      </c>
      <c r="AQ31" s="278">
        <v>0.97916666666666663</v>
      </c>
      <c r="AR31" s="314">
        <f>SUM(AN31:AO31)+IF(AN31="B",1,0)*AN$102+IF(AO31="B",1,0)*AO$102+IF(AN31="Løype",1)*$O$4+IF(AO31="Løype",1)*$O$4+IF(AN31="Arr",1)*$O$5+IF(AO31="Arr",1)*$O$5</f>
        <v>2</v>
      </c>
      <c r="AS31" s="286"/>
      <c r="AT31" s="283"/>
      <c r="AU31" s="330"/>
      <c r="AV31" s="330"/>
      <c r="AW31" s="314">
        <f>SUM(AS31:AT31)+IF(AS31="B",1,0)*AS$102+IF(AT31="B",1,0)*AT$102+IF(AS31="Løype",1)*$O$4+IF(AT31="Løype",1)*$O$4+IF(AS31="Arr",1)*$O$5+IF(AT31="Arr",1)*$O$5</f>
        <v>0</v>
      </c>
      <c r="AX31" s="286"/>
      <c r="AY31" s="283"/>
      <c r="AZ31" s="330"/>
      <c r="BA31" s="330"/>
      <c r="BB31" s="314">
        <f>SUM(AX31:AY31)+IF(AX31="B",1,0)*AX$102+IF(AY31="B",1,0)*AY$102+IF(AX31="Løype",1)*$O$4+IF(AY31="Løype",1)*$O$4+IF(AX31="Arr",1)*$O$5+IF(AY31="Arr",1)*$O$5</f>
        <v>0</v>
      </c>
      <c r="BC31" s="286"/>
      <c r="BD31" s="283"/>
      <c r="BE31" s="316"/>
      <c r="BF31" s="330"/>
      <c r="BG31" s="314">
        <f>SUM(BC31:BD31)+IF(BC31="B",1,0)*BC$102+IF(BD31="B",1,0)*BD$102+IF(BC31="Løype",1)*$O$4+IF(BD31="Løype",1)*$O$4+IF(BC31="Arr",1)*$O$5+IF(BD31="Arr",1)*$O$5</f>
        <v>0</v>
      </c>
      <c r="BH31" s="327"/>
      <c r="BI31" s="283"/>
      <c r="BJ31" s="316"/>
      <c r="BK31" s="330"/>
      <c r="BL31" s="314">
        <f>SUM(BH31:BI31)+IF(BH31="B",1,0)*BH$102+IF(BI31="B",1,0)*BI$102+IF(BH31="Løype",1)*$O$4+IF(BI31="Løype",1)*$O$4+IF(BH31="Arr",1)*$O$5+IF(BI31="Arr",1)*$O$5</f>
        <v>0</v>
      </c>
      <c r="BM31" s="334"/>
      <c r="BN31" s="283"/>
      <c r="BO31" s="316"/>
      <c r="BP31" s="330"/>
      <c r="BQ31" s="314">
        <f>SUM(BM31:BN31)+IF(BM31="B",1,0)*BM$102+IF(BN31="B",1,0)*BN$102+IF(BM31="Løype",1)*$O$4+IF(BN31="Løype",1)*$O$4+IF(BM31="Arr",1)*$O$5+IF(BN31="Arr",1)*$O$5</f>
        <v>0</v>
      </c>
      <c r="BR31" s="327"/>
      <c r="BS31" s="283"/>
      <c r="BT31" s="316"/>
      <c r="BU31" s="330"/>
      <c r="BV31" s="314">
        <f>SUM(BR31:BS31)+IF(BR31="B",1,0)*BR$102+IF(BS31="B",1,0)*BS$102+IF(BR31="Løype",1)*$O$4+IF(BS31="Løype",1)*$O$4+IF(BR31="Arr",1)*$O$5+IF(BS31="Arr",1)*$O$5</f>
        <v>0</v>
      </c>
      <c r="BW31" s="327"/>
      <c r="BX31" s="283">
        <v>2</v>
      </c>
      <c r="BY31" s="333">
        <v>0.95</v>
      </c>
      <c r="BZ31" s="278">
        <v>0.98333333333333328</v>
      </c>
      <c r="CA31" s="314">
        <f>SUM(BW31:BX31)+IF(BW31="B",1,0)*BW$102+IF(BX31="B",1,0)*BX$102+IF(BW31="Løype",1)*$O$4+IF(BX31="Løype",1)*$O$4+IF(BW31="Arr",1)*$O$5+IF(BX31="Arr",1)*$O$5</f>
        <v>2</v>
      </c>
      <c r="CB31" s="327"/>
      <c r="CC31" s="283"/>
      <c r="CD31" s="316"/>
      <c r="CE31" s="330"/>
      <c r="CF31" s="314">
        <f>SUM(CB31:CC31)+IF(CB31="B",1,0)*CB$102+IF(CC31="B",1,0)*CC$102+IF(CB31="Løype",1)*$O$4+IF(CC31="Løype",1)*$O$4+IF(CB31="Arr",1)*$O$5+IF(CC31="Arr",1)*$O$5</f>
        <v>0</v>
      </c>
      <c r="CG31" s="327"/>
      <c r="CH31" s="283"/>
      <c r="CI31" s="316"/>
      <c r="CJ31" s="330"/>
      <c r="CK31" s="314">
        <f>SUM(CG31:CH31)+IF(CG31="B",1,0)*CG$102+IF(CH31="B",1,0)*CH$102+IF(CG31="Løype",1)*$O$4+IF(CH31="Løype",1)*$O$4+IF(CG31="Arr",1)*$O$5+IF(CH31="Arr",1)*$O$5</f>
        <v>0</v>
      </c>
      <c r="CL31" s="327"/>
      <c r="CM31" s="283"/>
      <c r="CN31" s="316"/>
      <c r="CO31" s="330"/>
      <c r="CP31" s="314">
        <f>SUM(CL31:CM31)+IF(CL31="B",1,0)*CL$102+IF(CM31="B",1,0)*CM$102+IF(CL31="Løype",1)*$O$4+IF(CM31="Løype",1)*$O$4+IF(CL31="Arr",1)*$O$5+IF(CM31="Arr",1)*$O$5</f>
        <v>0</v>
      </c>
      <c r="CQ31" s="327"/>
      <c r="CR31" s="283"/>
      <c r="CS31" s="316"/>
      <c r="CT31" s="330"/>
      <c r="CU31" s="314">
        <f>SUM(CQ31:CR31)+IF(CQ31="B",1,0)*CQ$102+IF(CR31="B",1,0)*CR$102+IF(CQ31="Løype",1)*$O$4+IF(CR31="Løype",1)*$O$4+IF(CQ31="Arr",1)*$O$5+IF(CR31="Arr",1)*$O$5</f>
        <v>0</v>
      </c>
      <c r="CV31" s="327"/>
      <c r="CW31" s="283"/>
      <c r="CX31" s="316"/>
      <c r="CY31" s="330"/>
      <c r="CZ31" s="314">
        <f>SUM(CV31:CW31)+IF(CV31="B",1,0)*CV$102+IF(CW31="B",1,0)*CW$102+IF(CV31="Løype",1)*$O$4+IF(CW31="Løype",1)*$O$4+IF(CV31="Arr",1)*$O$5+IF(CW31="Arr",1)*$O$5</f>
        <v>0</v>
      </c>
      <c r="DA31" s="327"/>
      <c r="DB31" s="283"/>
      <c r="DC31" s="316"/>
      <c r="DD31" s="330"/>
      <c r="DE31" s="314">
        <f>SUM(DA31:DB31)+IF(DA31="B",1,0)*DA$102+IF(DB31="B",1,0)*DB$102+IF(DA31="Løype",1)*$O$4+IF(DB31="Løype",1)*$O$4+IF(DA31="Arr",1)*$O$5+IF(DB31="Arr",1)*$O$5</f>
        <v>0</v>
      </c>
      <c r="DF31" s="327"/>
      <c r="DG31" s="283"/>
      <c r="DH31" s="316"/>
      <c r="DI31" s="330"/>
      <c r="DJ31" s="314">
        <f>SUM(DF31:DG31)+IF(DF31="B",1,0)*DF$102+IF(DG31="B",1,0)*DG$102+IF(DF31="Løype",1)*$O$4+IF(DG31="Løype",1)*$O$4+IF(DF31="Arr",1)*$O$5+IF(DG31="Arr",1)*$O$5</f>
        <v>0</v>
      </c>
      <c r="DK31" s="327"/>
      <c r="DL31" s="283"/>
      <c r="DM31" s="316"/>
      <c r="DN31" s="330"/>
      <c r="DO31" s="314">
        <f>SUM(DK31:DL31)+IF(DK31="B",1,0)*DK$102+IF(DL31="B",1,0)*DL$102+IF(DK31="Løype",1)*$O$4+IF(DL31="Løype",1)*$O$4+IF(DK31="Arr",1)*$O$5+IF(DL31="Arr",1)*$O$5</f>
        <v>0</v>
      </c>
      <c r="DP31" s="327"/>
      <c r="DQ31" s="283"/>
      <c r="DR31" s="316"/>
      <c r="DS31" s="330"/>
      <c r="DT31" s="314">
        <f>SUM(DP31:DQ31)+IF(DP31="B",1,0)*DP$102+IF(DQ31="B",1,0)*DQ$102+IF(DP31="Løype",1)*$O$4+IF(DQ31="Løype",1)*$O$4+IF(DP31="Arr",1)*$O$5+IF(DQ31="Arr",1)*$O$5</f>
        <v>0</v>
      </c>
      <c r="DU31" s="327"/>
      <c r="DV31" s="283"/>
      <c r="DW31" s="316"/>
      <c r="DX31" s="330"/>
      <c r="DY31" s="314">
        <f>SUM(DU31:DV31)+IF(DU31="B",1,0)*DU$102+IF(DV31="B",1,0)*DV$102+IF(DU31="Løype",1)*$O$4+IF(DV31="Løype",1)*$O$4+IF(DU31="Arr",1)*$O$5+IF(DV31="Arr",1)*$O$5</f>
        <v>0</v>
      </c>
      <c r="DZ31" s="538"/>
      <c r="EA31" s="513"/>
      <c r="EB31" s="43"/>
      <c r="EC31" s="197"/>
      <c r="ED31" s="314">
        <f>SUM(DZ31:EA31)+IF(DZ31="B",1,0)*DZ$102+IF(EA31="B",1,0)*EA$102+IF(DZ31="Løype",1)*$O$4+IF(EA31="Løype",1)*$O$4+IF(DZ31="Arr",1)*$O$5+IF(EA31="Arr",1)*$O$5</f>
        <v>0</v>
      </c>
      <c r="EE31" s="538"/>
      <c r="EF31" s="513"/>
      <c r="EG31" s="43"/>
      <c r="EH31" s="197"/>
      <c r="EI31" s="314">
        <f>SUM(EE31:EF31)+IF(EE31="B",1,0)*EE$102+IF(EF31="B",1,0)*EF$102+IF(EE31="Løype",1)*$O$4+IF(EF31="Løype",1)*$O$4+IF(EE31="Arr",1)*$O$5+IF(EF31="Arr",1)*$O$5</f>
        <v>0</v>
      </c>
      <c r="EJ31" s="528">
        <f>COUNTIF($E31:$EI31,"&gt;0")/4+COUNTIF($E31:$EI31,"B")/4+COUNTIF($E31:$EI31,"Arr")/4+COUNTIF($E31:$EI31,"Løype")/4</f>
        <v>4</v>
      </c>
      <c r="EK31" s="575">
        <f>COUNTIF($BH31:$EI31,"&gt;0")/4+COUNTIF($BH31:$EI31,"B")/4+COUNTIF($BH31:$EI31,"Arr")/4+COUNTIF($BH31:$EI31,"Løype")/4</f>
        <v>1</v>
      </c>
      <c r="EL31" s="293">
        <f>COUNTIF($E31:$EI31,"&gt;0")/4+COUNTIF($E31:$EI31,"Arr")/4+COUNTIF($E31:$EI31,"Løype")/4-COUNTIF($E31:$EI31,"B")*3/4</f>
        <v>4</v>
      </c>
      <c r="EM31" s="293">
        <f>COUNTIF(E31:EI31,"Arr")+COUNTIF(E31:EI31,"Løype")</f>
        <v>1</v>
      </c>
      <c r="EN31" s="569">
        <f>COUNTIF(BH31:EI31,"Arr")+COUNTIF(BH31:EI31,"Løype")</f>
        <v>0</v>
      </c>
      <c r="EO31" s="300">
        <f>EK31-EN31</f>
        <v>1</v>
      </c>
      <c r="EP31" s="15"/>
      <c r="EQ31" s="61">
        <f>$I31+$N31+$S31+$X31+$AC31+$AH31+$AM31+$AR31+$AW31+$BB31+$BG31+$BL31+$BQ31+$BV31+$CA31+$CF31+$CK31+$CP31+$CU31+$CZ31+$DE31+$DJ31+$DO31+$DT31+$DY31+$ED31+$EI31</f>
        <v>14</v>
      </c>
      <c r="ER31" s="191">
        <f>IF(OR($E31="B",$F31="B"),0,$I31)+IF(OR($J31="B",$K31="B"),0,$N31)+IF(OR($O31="B",$P31="B"),0,$S31)+IF(OR($T31="B",$U31="B"),0,$X31)+IF(OR($Y31="B",$Z31="B"),0,$AC31)+IF(OR($AD31="B",$AE31="B"),0,$AH31)+IF(OR($AI31="B",$AJ31="B"),0,$AM31)+IF(OR($HP10="B",$AO31="B"),0,$AR31)+IF(OR($AS31="B",$AT31="B"),0,$AW31)+IF(OR($AX31="B",$AY31="B"),0,$BB31)+IF(OR($BC31="B",$BD31="B"),0,$BG31)+IF(OR($BH31="B",$BI31="B"),0,$BL31)+IF(OR($BM31="B",$BN31="B"),0,$BQ31)+IF(OR($BR31="B",$BS31="B"),0,$BV31)+IF(OR($BW31="B",$BX31="B"),0,$CA31)+IF(OR($CB31="B",$CC31="B"),0,$CF31)+IF(OR($CG31="B",$CH31="B"),0,$CK31)+IF(OR($CL31="B",$CM31="B"),0,$CP31)+IF(OR($CQ31="B",$CR31="B"),0,$CU31)+IF(OR($CV31="B",$CW31="B"),0,$CZ31)+IF(OR($DA31="B",$DB31="B"),0,$DE31)+IF(OR($DF31="B",$DG31="B"),0,$DJ31)+IF(OR($DK31="B",$DL31="B"),0,$DO31)+IF(OR($DP31="B",$DQ31="B"),0,$DT31)+IF(OR($DU31="B",$DV31="B"),0,$DY31)+IF(OR($DZ31="B",$EA31="B"),0,$ED31)+IF(OR($EE31="B",$EF31="B"),0,$EI31)</f>
        <v>14</v>
      </c>
      <c r="ES31" s="28">
        <f>IF(EJ31&gt;0,EQ31/EJ31," " )</f>
        <v>3.5</v>
      </c>
      <c r="ET31" s="62">
        <f>IF(EL31&gt;0,ER31/EL31," " )</f>
        <v>3.5</v>
      </c>
      <c r="EU31" s="63"/>
      <c r="EV31" s="270">
        <f>EQ31+EX$20-EJ31</f>
        <v>37</v>
      </c>
      <c r="EW31" s="272">
        <f>ER31+EX$20-EL31</f>
        <v>37</v>
      </c>
      <c r="EX31" s="23">
        <f>IF(EJ31&gt;0,EV31/EJ31," " )</f>
        <v>9.25</v>
      </c>
      <c r="EY31" s="74">
        <f>IF(EL31&gt;0,EW31/EL31," " )</f>
        <v>9.25</v>
      </c>
      <c r="EZ31" s="63"/>
      <c r="FA31" s="368">
        <f>EJ31-EM31</f>
        <v>3</v>
      </c>
      <c r="FB31" s="369">
        <f>EM31</f>
        <v>1</v>
      </c>
      <c r="FC31" s="365">
        <f>G31+L31+Q31+V31+AA31+AF31+AK31+AP31+AU31+AZ31+BE31+BJ31+BO31+BT31+BY31+CD31+CI31+CN31+CS31+CX31+DC31+DH31+DM31+DR31+DW31+EB31+EG31</f>
        <v>3.4916666666666671</v>
      </c>
      <c r="FD31" s="475">
        <f>IF(EJ31&gt;0,FC31/EJ31," " )</f>
        <v>0.87291666666666679</v>
      </c>
      <c r="FE31" s="488">
        <f>H31+M31+R31+W31+AB31+AG31+AL31+AQ31+AV31+BA31+BF31+BK31+BP31+BU31+BZ31+CE31+CJ31+CO31+CT31+CY31+DD31+DI31+DN31+DS31+DX31+EC31+EH31</f>
        <v>3.6916666666666669</v>
      </c>
      <c r="FF31" s="232">
        <f>IF(EJ31&gt;0,FE31/EJ31," " )</f>
        <v>0.92291666666666672</v>
      </c>
      <c r="FG31" s="15"/>
      <c r="FH31" s="37">
        <f t="shared" si="0"/>
        <v>5</v>
      </c>
    </row>
    <row r="32" spans="2:164" ht="17" customHeight="1" thickBot="1" x14ac:dyDescent="0.25">
      <c r="B32" s="284" t="s">
        <v>141</v>
      </c>
      <c r="C32" s="285" t="s">
        <v>142</v>
      </c>
      <c r="D32" s="328">
        <v>513582</v>
      </c>
      <c r="E32" s="329"/>
      <c r="F32" s="314"/>
      <c r="G32" s="314"/>
      <c r="H32" s="314"/>
      <c r="I32" s="314">
        <f>SUM(E32:F32)+IF(E32="B",1,0)*E$102+IF(F32="B",1,0)*F$102+IF(E32="Løype",1)*$O$4+IF(F32="Løype",1)*$O$4+IF(E32="Arr",1)*$O$5+IF(F32="Arr",1)*$O$5</f>
        <v>0</v>
      </c>
      <c r="J32" s="330"/>
      <c r="K32" s="331"/>
      <c r="L32" s="330"/>
      <c r="M32" s="330"/>
      <c r="N32" s="314">
        <f>SUM(J32:K32)+IF(J32="B",1,0)*J$102+IF(K32="B",1,0)*K$102+IF(J32="Løype",1)*$O$4+IF(K32="Løype",1)*$O$4+IF(J32="Arr",1)*$O$5+IF(K32="Arr",1)*$O$5</f>
        <v>0</v>
      </c>
      <c r="O32" s="332"/>
      <c r="P32" s="331"/>
      <c r="Q32" s="330"/>
      <c r="R32" s="330"/>
      <c r="S32" s="314">
        <f>SUM(O32:P32)+IF(O32="B",1,0)*O$102+IF(P32="B",1,0)*P$102+IF(O32="Løype",1)*$O$4+IF(P32="Løype",1)*$O$4+IF(O32="Arr",1)*$O$5+IF(P32="Arr",1)*$O$5</f>
        <v>0</v>
      </c>
      <c r="T32" s="332"/>
      <c r="U32" s="331"/>
      <c r="V32" s="330"/>
      <c r="W32" s="330"/>
      <c r="X32" s="314">
        <f>SUM(T32:U32)+IF(T32="B",1,0)*T$102+IF(U32="B",1,0)*U$102+IF(T32="Løype",1)*$O$4+IF(U32="Løype",1)*$O$4+IF(T32="Arr",1)*$O$5+IF(U32="Arr",1)*$O$5</f>
        <v>0</v>
      </c>
      <c r="Y32" s="332"/>
      <c r="Z32" s="316">
        <v>7</v>
      </c>
      <c r="AA32" s="278">
        <v>0.79032258064516125</v>
      </c>
      <c r="AB32" s="278">
        <v>0.88709677419354838</v>
      </c>
      <c r="AC32" s="314">
        <f>SUM(Y32:Z32)+IF(Y32="B",1,0)*Y$102+IF(Z32="B",1,0)*Z$102+IF(Y32="Løype",1)*$O$4+IF(Z32="Løype",1)*$O$4+IF(Y32="Arr",1)*$O$5+IF(Z32="Arr",1)*$O$5</f>
        <v>7</v>
      </c>
      <c r="AD32" s="332"/>
      <c r="AE32" s="316"/>
      <c r="AF32" s="278"/>
      <c r="AG32" s="278"/>
      <c r="AH32" s="314">
        <f>SUM(AD32:AE32)+IF(AD32="B",1,0)*AD$102+IF(AE32="B",1,0)*AE$102+IF(AD32="Løype",1)*$O$4+IF(AE32="Løype",1)*$O$4+IF(AD32="Arr",1)*$O$5+IF(AE32="Arr",1)*$O$5</f>
        <v>0</v>
      </c>
      <c r="AI32" s="181"/>
      <c r="AJ32" s="44"/>
      <c r="AK32" s="231"/>
      <c r="AL32" s="231"/>
      <c r="AM32" s="314">
        <f>SUM(AI32:AJ32)+IF(AI32="B",1,0)*AI$102+IF(AJ32="B",1,0)*AJ$102+IF(AI32="Løype",1)*$O$4+IF(AJ32="Løype",1)*$O$4+IF(AI32="Arr",1)*$O$5+IF(AJ32="Arr",1)*$O$5</f>
        <v>0</v>
      </c>
      <c r="AN32" s="181"/>
      <c r="AO32" s="44"/>
      <c r="AP32" s="231"/>
      <c r="AQ32" s="231"/>
      <c r="AR32" s="314">
        <f>SUM(AN32:AO32)+IF(AN32="B",1,0)*AN$102+IF(AO32="B",1,0)*AO$102+IF(AN32="Løype",1)*$O$4+IF(AO32="Løype",1)*$O$4+IF(AN32="Arr",1)*$O$5+IF(AO32="Arr",1)*$O$5</f>
        <v>0</v>
      </c>
      <c r="AS32" s="181"/>
      <c r="AT32" s="44"/>
      <c r="AU32" s="231"/>
      <c r="AV32" s="231"/>
      <c r="AW32" s="314">
        <f>SUM(AS32:AT32)+IF(AS32="B",1,0)*AS$102+IF(AT32="B",1,0)*AT$102+IF(AS32="Løype",1)*$O$4+IF(AT32="Løype",1)*$O$4+IF(AS32="Arr",1)*$O$5+IF(AT32="Arr",1)*$O$5</f>
        <v>0</v>
      </c>
      <c r="AX32" s="181"/>
      <c r="AY32" s="44"/>
      <c r="AZ32" s="231"/>
      <c r="BA32" s="231"/>
      <c r="BB32" s="314">
        <f>SUM(AX32:AY32)+IF(AX32="B",1,0)*AX$102+IF(AY32="B",1,0)*AY$102+IF(AX32="Løype",1)*$O$4+IF(AY32="Løype",1)*$O$4+IF(AX32="Arr",1)*$O$5+IF(AY32="Arr",1)*$O$5</f>
        <v>0</v>
      </c>
      <c r="BC32" s="609"/>
      <c r="BD32" s="610"/>
      <c r="BE32" s="611"/>
      <c r="BF32" s="613"/>
      <c r="BG32" s="314">
        <f>SUM(BC32:BD32)+IF(BC32="B",1,0)*BC$102+IF(BD32="B",1,0)*BD$102+IF(BC32="Løype",1)*$O$4+IF(BD32="Løype",1)*$O$4+IF(BC32="Arr",1)*$O$5+IF(BD32="Arr",1)*$O$5</f>
        <v>0</v>
      </c>
      <c r="BH32" s="614"/>
      <c r="BI32" s="610"/>
      <c r="BJ32" s="611"/>
      <c r="BK32" s="613"/>
      <c r="BL32" s="314">
        <f>SUM(BH32:BI32)+IF(BH32="B",1,0)*BH$102+IF(BI32="B",1,0)*BI$102+IF(BH32="Løype",1)*$O$4+IF(BI32="Løype",1)*$O$4+IF(BH32="Arr",1)*$O$5+IF(BI32="Arr",1)*$O$5</f>
        <v>0</v>
      </c>
      <c r="BM32" s="46"/>
      <c r="BN32" s="44"/>
      <c r="BO32" s="193"/>
      <c r="BP32" s="231"/>
      <c r="BQ32" s="314">
        <f>SUM(BM32:BN32)+IF(BM32="B",1,0)*BM$102+IF(BN32="B",1,0)*BN$102+IF(BM32="Løype",1)*$O$4+IF(BN32="Løype",1)*$O$4+IF(BM32="Arr",1)*$O$5+IF(BN32="Arr",1)*$O$5</f>
        <v>0</v>
      </c>
      <c r="BR32" s="187"/>
      <c r="BS32" s="44"/>
      <c r="BT32" s="193"/>
      <c r="BU32" s="231"/>
      <c r="BV32" s="314">
        <f>SUM(BR32:BS32)+IF(BR32="B",1,0)*BR$102+IF(BS32="B",1,0)*BS$102+IF(BR32="Løype",1)*$O$4+IF(BS32="Løype",1)*$O$4+IF(BR32="Arr",1)*$O$5+IF(BS32="Arr",1)*$O$5</f>
        <v>0</v>
      </c>
      <c r="BW32" s="187"/>
      <c r="BX32" s="44"/>
      <c r="BY32" s="193"/>
      <c r="BZ32" s="231"/>
      <c r="CA32" s="314">
        <f>SUM(BW32:BX32)+IF(BW32="B",1,0)*BW$102+IF(BX32="B",1,0)*BX$102+IF(BW32="Løype",1)*$O$4+IF(BX32="Løype",1)*$O$4+IF(BW32="Arr",1)*$O$5+IF(BX32="Arr",1)*$O$5</f>
        <v>0</v>
      </c>
      <c r="CB32" s="187"/>
      <c r="CC32" s="44"/>
      <c r="CD32" s="193"/>
      <c r="CE32" s="231"/>
      <c r="CF32" s="314">
        <f>SUM(CB32:CC32)+IF(CB32="B",1,0)*CB$102+IF(CC32="B",1,0)*CC$102+IF(CB32="Løype",1)*$O$4+IF(CC32="Løype",1)*$O$4+IF(CB32="Arr",1)*$O$5+IF(CC32="Arr",1)*$O$5</f>
        <v>0</v>
      </c>
      <c r="CG32" s="187"/>
      <c r="CH32" s="44"/>
      <c r="CI32" s="193"/>
      <c r="CJ32" s="231"/>
      <c r="CK32" s="314">
        <f>SUM(CG32:CH32)+IF(CG32="B",1,0)*CG$102+IF(CH32="B",1,0)*CH$102+IF(CG32="Løype",1)*$O$4+IF(CH32="Løype",1)*$O$4+IF(CG32="Arr",1)*$O$5+IF(CH32="Arr",1)*$O$5</f>
        <v>0</v>
      </c>
      <c r="CL32" s="187"/>
      <c r="CM32" s="44"/>
      <c r="CN32" s="193"/>
      <c r="CO32" s="231"/>
      <c r="CP32" s="314">
        <f>SUM(CL32:CM32)+IF(CL32="B",1,0)*CL$102+IF(CM32="B",1,0)*CM$102+IF(CL32="Løype",1)*$O$4+IF(CM32="Løype",1)*$O$4+IF(CL32="Arr",1)*$O$5+IF(CM32="Arr",1)*$O$5</f>
        <v>0</v>
      </c>
      <c r="CQ32" s="187"/>
      <c r="CR32" s="44"/>
      <c r="CS32" s="193"/>
      <c r="CT32" s="231"/>
      <c r="CU32" s="314">
        <f>SUM(CQ32:CR32)+IF(CQ32="B",1,0)*CQ$102+IF(CR32="B",1,0)*CR$102+IF(CQ32="Løype",1)*$O$4+IF(CR32="Løype",1)*$O$4+IF(CQ32="Arr",1)*$O$5+IF(CR32="Arr",1)*$O$5</f>
        <v>0</v>
      </c>
      <c r="CV32" s="187"/>
      <c r="CW32" s="44"/>
      <c r="CX32" s="193"/>
      <c r="CY32" s="231"/>
      <c r="CZ32" s="314">
        <f>SUM(CV32:CW32)+IF(CV32="B",1,0)*CV$102+IF(CW32="B",1,0)*CW$102+IF(CV32="Løype",1)*$O$4+IF(CW32="Løype",1)*$O$4+IF(CV32="Arr",1)*$O$5+IF(CW32="Arr",1)*$O$5</f>
        <v>0</v>
      </c>
      <c r="DA32" s="187"/>
      <c r="DB32" s="44"/>
      <c r="DC32" s="193"/>
      <c r="DD32" s="231"/>
      <c r="DE32" s="314">
        <f>SUM(DA32:DB32)+IF(DA32="B",1,0)*DA$102+IF(DB32="B",1,0)*DB$102+IF(DA32="Løype",1)*$O$4+IF(DB32="Løype",1)*$O$4+IF(DA32="Arr",1)*$O$5+IF(DB32="Arr",1)*$O$5</f>
        <v>0</v>
      </c>
      <c r="DF32" s="187"/>
      <c r="DG32" s="44"/>
      <c r="DH32" s="193"/>
      <c r="DI32" s="231"/>
      <c r="DJ32" s="314">
        <f>SUM(DF32:DG32)+IF(DF32="B",1,0)*DF$102+IF(DG32="B",1,0)*DG$102+IF(DF32="Løype",1)*$O$4+IF(DG32="Løype",1)*$O$4+IF(DF32="Arr",1)*$O$5+IF(DG32="Arr",1)*$O$5</f>
        <v>0</v>
      </c>
      <c r="DK32" s="187"/>
      <c r="DL32" s="44"/>
      <c r="DM32" s="193"/>
      <c r="DN32" s="231"/>
      <c r="DO32" s="314">
        <f>SUM(DK32:DL32)+IF(DK32="B",1,0)*DK$102+IF(DL32="B",1,0)*DL$102+IF(DK32="Løype",1)*$O$4+IF(DL32="Løype",1)*$O$4+IF(DK32="Arr",1)*$O$5+IF(DL32="Arr",1)*$O$5</f>
        <v>0</v>
      </c>
      <c r="DP32" s="327"/>
      <c r="DQ32" s="283"/>
      <c r="DR32" s="316"/>
      <c r="DS32" s="330"/>
      <c r="DT32" s="314">
        <f>SUM(DP32:DQ32)+IF(DP32="B",1,0)*DP$102+IF(DQ32="B",1,0)*DQ$102+IF(DP32="Løype",1)*$O$4+IF(DQ32="Løype",1)*$O$4+IF(DP32="Arr",1)*$O$5+IF(DQ32="Arr",1)*$O$5</f>
        <v>0</v>
      </c>
      <c r="DU32" s="187"/>
      <c r="DV32" s="44"/>
      <c r="DW32" s="193"/>
      <c r="DX32" s="231"/>
      <c r="DY32" s="314">
        <f>SUM(DU32:DV32)+IF(DU32="B",1,0)*DU$102+IF(DV32="B",1,0)*DV$102+IF(DU32="Løype",1)*$O$4+IF(DV32="Løype",1)*$O$4+IF(DU32="Arr",1)*$O$5+IF(DV32="Arr",1)*$O$5</f>
        <v>0</v>
      </c>
      <c r="DZ32" s="538"/>
      <c r="EA32" s="513"/>
      <c r="EB32" s="43"/>
      <c r="EC32" s="197"/>
      <c r="ED32" s="314">
        <f>SUM(DZ32:EA32)+IF(DZ32="B",1,0)*DZ$102+IF(EA32="B",1,0)*EA$102+IF(DZ32="Løype",1)*$O$4+IF(EA32="Løype",1)*$O$4+IF(DZ32="Arr",1)*$O$5+IF(EA32="Arr",1)*$O$5</f>
        <v>0</v>
      </c>
      <c r="EE32" s="538"/>
      <c r="EF32" s="513"/>
      <c r="EG32" s="43"/>
      <c r="EH32" s="197"/>
      <c r="EI32" s="314">
        <f>SUM(EE32:EF32)+IF(EE32="B",1,0)*EE$102+IF(EF32="B",1,0)*EF$102+IF(EE32="Løype",1)*$O$4+IF(EF32="Løype",1)*$O$4+IF(EE32="Arr",1)*$O$5+IF(EF32="Arr",1)*$O$5</f>
        <v>0</v>
      </c>
      <c r="EJ32" s="563">
        <f>COUNTIF($E32:$EI32,"&gt;0")/4+COUNTIF($E32:$EI32,"B")/4+COUNTIF($E32:$EI32,"Arr")/4+COUNTIF($E32:$EI32,"Løype")/4</f>
        <v>1</v>
      </c>
      <c r="EK32" s="575">
        <f>COUNTIF($BH32:$EI32,"&gt;0")/4+COUNTIF($BH32:$EI32,"B")/4+COUNTIF($BH32:$EI32,"Arr")/4+COUNTIF($BH32:$EI32,"Løype")/4</f>
        <v>0</v>
      </c>
      <c r="EL32" s="293">
        <f>COUNTIF($E32:$EI32,"&gt;0")/4+COUNTIF($E32:$EI32,"Arr")/4+COUNTIF($E32:$EI32,"Løype")/4-COUNTIF($E32:$EI32,"B")*3/4</f>
        <v>1</v>
      </c>
      <c r="EM32" s="293">
        <f>COUNTIF(E32:EI32,"Arr")+COUNTIF(E32:EI32,"Løype")</f>
        <v>0</v>
      </c>
      <c r="EN32" s="569">
        <f>COUNTIF(BH32:EI32,"Arr")+COUNTIF(BH32:EI32,"Løype")</f>
        <v>0</v>
      </c>
      <c r="EO32" s="300">
        <f>EK32-EN32</f>
        <v>0</v>
      </c>
      <c r="EP32" s="15"/>
      <c r="EQ32" s="61">
        <f>$I32+$N32+$S32+$X32+$AC32+$AH32+$AM32+$AR32+$AW32+$BB32+$BG32+$BL32+$BQ32+$BV32+$CA32+$CF32+$CK32+$CP32+$CU32+$CZ32+$DE32+$DJ32+$DO32+$DT32+$DY32+$ED32+$EI32</f>
        <v>7</v>
      </c>
      <c r="ER32" s="191">
        <f>IF(OR($E32="B",$F32="B"),0,$I32)+IF(OR($J32="B",$K32="B"),0,$N32)+IF(OR($O32="B",$P32="B"),0,$S32)+IF(OR($T32="B",$U32="B"),0,$X32)+IF(OR($Y32="B",$Z32="B"),0,$AC32)+IF(OR($AD32="B",$AE32="B"),0,$AH32)+IF(OR($AI32="B",$AJ32="B"),0,$AM32)+IF(OR($HP11="B",$AO32="B"),0,$AR32)+IF(OR($AS32="B",$AT32="B"),0,$AW32)+IF(OR($AX32="B",$AY32="B"),0,$BB32)+IF(OR($BC32="B",$BD32="B"),0,$BG32)+IF(OR($BH32="B",$BI32="B"),0,$BL32)+IF(OR($BM32="B",$BN32="B"),0,$BQ32)+IF(OR($BR32="B",$BS32="B"),0,$BV32)+IF(OR($BW32="B",$BX32="B"),0,$CA32)+IF(OR($CB32="B",$CC32="B"),0,$CF32)+IF(OR($CG32="B",$CH32="B"),0,$CK32)+IF(OR($CL32="B",$CM32="B"),0,$CP32)+IF(OR($CQ32="B",$CR32="B"),0,$CU32)+IF(OR($CV32="B",$CW32="B"),0,$CZ32)+IF(OR($DA32="B",$DB32="B"),0,$DE32)+IF(OR($DF32="B",$DG32="B"),0,$DJ32)+IF(OR($DK32="B",$DL32="B"),0,$DO32)+IF(OR($DP32="B",$DQ32="B"),0,$DT32)+IF(OR($DU32="B",$DV32="B"),0,$DY32)+IF(OR($DZ32="B",$EA32="B"),0,$ED32)+IF(OR($EE32="B",$EF32="B"),0,$EI32)</f>
        <v>7</v>
      </c>
      <c r="ES32" s="28">
        <f>IF(EJ32&gt;0,EQ32/EJ32," " )</f>
        <v>7</v>
      </c>
      <c r="ET32" s="62">
        <f>IF(EL32&gt;0,ER32/EL32," " )</f>
        <v>7</v>
      </c>
      <c r="EU32" s="63"/>
      <c r="EV32" s="270">
        <f>EQ32+EX$20-EJ32</f>
        <v>33</v>
      </c>
      <c r="EW32" s="272">
        <f>ER32+EX$20-EL32</f>
        <v>33</v>
      </c>
      <c r="EX32" s="23">
        <f>IF(EJ32&gt;0,EV32/EJ32," " )</f>
        <v>33</v>
      </c>
      <c r="EY32" s="74">
        <f>IF(EL32&gt;0,EW32/EL32," " )</f>
        <v>33</v>
      </c>
      <c r="EZ32" s="63"/>
      <c r="FA32" s="368">
        <f>EJ32-EM32</f>
        <v>1</v>
      </c>
      <c r="FB32" s="369">
        <f>EM32</f>
        <v>0</v>
      </c>
      <c r="FC32" s="365">
        <f>G32+L32+Q32+V32+AA32+AF32+AK32+AP32+AU32+AZ32+BE32+BJ32+BO32+BT32+BY32+CD32+CI32+CN32+CS32+CX32+DC32+DH32+DM32+DR32+DW32+EB32+EG32</f>
        <v>0.79032258064516125</v>
      </c>
      <c r="FD32" s="475">
        <f>IF(EJ32&gt;0,FC32/EJ32," " )</f>
        <v>0.79032258064516125</v>
      </c>
      <c r="FE32" s="488">
        <f>H32+M32+R32+W32+AB32+AG32+AL32+AQ32+AV32+BA32+BF32+BK32+BP32+BU32+BZ32+CE32+CJ32+CO32+CT32+CY32+DD32+DI32+DN32+DS32+DX32+EC32+EH32</f>
        <v>0.88709677419354838</v>
      </c>
      <c r="FF32" s="232">
        <f>IF(EJ32&gt;0,FE32/EJ32," " )</f>
        <v>0.88709677419354838</v>
      </c>
      <c r="FG32" s="15"/>
      <c r="FH32" s="37">
        <f t="shared" si="0"/>
        <v>6</v>
      </c>
    </row>
    <row r="33" spans="2:167" ht="17" customHeight="1" thickBot="1" x14ac:dyDescent="0.25">
      <c r="B33" s="284" t="s">
        <v>273</v>
      </c>
      <c r="C33" s="285" t="s">
        <v>78</v>
      </c>
      <c r="D33" s="328">
        <v>527371</v>
      </c>
      <c r="E33" s="329"/>
      <c r="F33" s="314"/>
      <c r="G33" s="314"/>
      <c r="H33" s="314"/>
      <c r="I33" s="314">
        <f>SUM(E33:F33)+IF(E33="B",1,0)*E$102+IF(F33="B",1,0)*F$102+IF(E33="Løype",1)*$O$4+IF(F33="Løype",1)*$O$4+IF(E33="Arr",1)*$O$5+IF(F33="Arr",1)*$O$5</f>
        <v>0</v>
      </c>
      <c r="J33" s="330"/>
      <c r="K33" s="331"/>
      <c r="L33" s="330"/>
      <c r="M33" s="330"/>
      <c r="N33" s="314">
        <f>SUM(J33:K33)+IF(J33="B",1,0)*J$102+IF(K33="B",1,0)*K$102+IF(J33="Løype",1)*$O$4+IF(K33="Løype",1)*$O$4+IF(J33="Arr",1)*$O$5+IF(K33="Arr",1)*$O$5</f>
        <v>0</v>
      </c>
      <c r="O33" s="332"/>
      <c r="P33" s="331"/>
      <c r="Q33" s="330"/>
      <c r="R33" s="330"/>
      <c r="S33" s="314">
        <f>SUM(O33:P33)+IF(O33="B",1,0)*O$102+IF(P33="B",1,0)*P$102+IF(O33="Løype",1)*$O$4+IF(P33="Løype",1)*$O$4+IF(O33="Arr",1)*$O$5+IF(P33="Arr",1)*$O$5</f>
        <v>0</v>
      </c>
      <c r="T33" s="332"/>
      <c r="U33" s="331"/>
      <c r="V33" s="330"/>
      <c r="W33" s="330"/>
      <c r="X33" s="314">
        <f>SUM(T33:U33)+IF(T33="B",1,0)*T$102+IF(U33="B",1,0)*U$102+IF(T33="Løype",1)*$O$4+IF(U33="Løype",1)*$O$4+IF(T33="Arr",1)*$O$5+IF(U33="Arr",1)*$O$5</f>
        <v>0</v>
      </c>
      <c r="Y33" s="332"/>
      <c r="Z33" s="316"/>
      <c r="AA33" s="330"/>
      <c r="AB33" s="330"/>
      <c r="AC33" s="314">
        <f>SUM(Y33:Z33)+IF(Y33="B",1,0)*Y$102+IF(Z33="B",1,0)*Z$102+IF(Y33="Løype",1)*$O$4+IF(Z33="Løype",1)*$O$4+IF(Y33="Arr",1)*$O$5+IF(Z33="Arr",1)*$O$5</f>
        <v>0</v>
      </c>
      <c r="AD33" s="332"/>
      <c r="AE33" s="316"/>
      <c r="AF33" s="330"/>
      <c r="AG33" s="330"/>
      <c r="AH33" s="314">
        <f>SUM(AD33:AE33)+IF(AD33="B",1,0)*AD$102+IF(AE33="B",1,0)*AE$102+IF(AD33="Løype",1)*$O$4+IF(AE33="Løype",1)*$O$4+IF(AD33="Arr",1)*$O$5+IF(AE33="Arr",1)*$O$5</f>
        <v>0</v>
      </c>
      <c r="AI33" s="286"/>
      <c r="AJ33" s="283"/>
      <c r="AK33" s="330"/>
      <c r="AL33" s="330"/>
      <c r="AM33" s="314">
        <f>SUM(AI33:AJ33)+IF(AI33="B",1,0)*AI$102+IF(AJ33="B",1,0)*AJ$102+IF(AI33="Løype",1)*$O$4+IF(AJ33="Løype",1)*$O$4+IF(AI33="Arr",1)*$O$5+IF(AJ33="Arr",1)*$O$5</f>
        <v>0</v>
      </c>
      <c r="AN33" s="286"/>
      <c r="AO33" s="283"/>
      <c r="AP33" s="330"/>
      <c r="AQ33" s="330"/>
      <c r="AR33" s="314">
        <f>SUM(AN33:AO33)+IF(AN33="B",1,0)*AN$102+IF(AO33="B",1,0)*AO$102+IF(AN33="Løype",1)*$O$4+IF(AO33="Løype",1)*$O$4+IF(AN33="Arr",1)*$O$5+IF(AO33="Arr",1)*$O$5</f>
        <v>0</v>
      </c>
      <c r="AS33" s="286"/>
      <c r="AT33" s="283"/>
      <c r="AU33" s="330"/>
      <c r="AV33" s="330"/>
      <c r="AW33" s="314">
        <f>SUM(AS33:AT33)+IF(AS33="B",1,0)*AS$102+IF(AT33="B",1,0)*AT$102+IF(AS33="Løype",1)*$O$4+IF(AT33="Løype",1)*$O$4+IF(AS33="Arr",1)*$O$5+IF(AT33="Arr",1)*$O$5</f>
        <v>0</v>
      </c>
      <c r="AX33" s="286"/>
      <c r="AY33" s="283"/>
      <c r="AZ33" s="330"/>
      <c r="BA33" s="330"/>
      <c r="BB33" s="314">
        <f>SUM(AX33:AY33)+IF(AX33="B",1,0)*AX$102+IF(AY33="B",1,0)*AY$102+IF(AX33="Løype",1)*$O$4+IF(AY33="Løype",1)*$O$4+IF(AX33="Arr",1)*$O$5+IF(AY33="Arr",1)*$O$5</f>
        <v>0</v>
      </c>
      <c r="BC33" s="286"/>
      <c r="BD33" s="283"/>
      <c r="BE33" s="316"/>
      <c r="BF33" s="330"/>
      <c r="BG33" s="314">
        <f>SUM(BC33:BD33)+IF(BC33="B",1,0)*BC$102+IF(BD33="B",1,0)*BD$102+IF(BC33="Løype",1)*$O$4+IF(BD33="Løype",1)*$O$4+IF(BC33="Arr",1)*$O$5+IF(BD33="Arr",1)*$O$5</f>
        <v>0</v>
      </c>
      <c r="BH33" s="327"/>
      <c r="BI33" s="283">
        <v>6</v>
      </c>
      <c r="BJ33" s="333">
        <v>0.57692307692307687</v>
      </c>
      <c r="BK33" s="278">
        <v>0.88461538461538458</v>
      </c>
      <c r="BL33" s="314">
        <f>SUM(BH33:BI33)+IF(BH33="B",1,0)*BH$102+IF(BI33="B",1,0)*BI$102+IF(BH33="Løype",1)*$O$4+IF(BI33="Løype",1)*$O$4+IF(BH33="Arr",1)*$O$5+IF(BI33="Arr",1)*$O$5</f>
        <v>6</v>
      </c>
      <c r="BM33" s="334"/>
      <c r="BN33" s="283"/>
      <c r="BO33" s="316"/>
      <c r="BP33" s="330"/>
      <c r="BQ33" s="314">
        <f>SUM(BM33:BN33)+IF(BM33="B",1,0)*BM$102+IF(BN33="B",1,0)*BN$102+IF(BM33="Løype",1)*$O$4+IF(BN33="Løype",1)*$O$4+IF(BM33="Arr",1)*$O$5+IF(BN33="Arr",1)*$O$5</f>
        <v>0</v>
      </c>
      <c r="BR33" s="327"/>
      <c r="BS33" s="283"/>
      <c r="BT33" s="316"/>
      <c r="BU33" s="330"/>
      <c r="BV33" s="314">
        <f>SUM(BR33:BS33)+IF(BR33="B",1,0)*BR$102+IF(BS33="B",1,0)*BS$102+IF(BR33="Løype",1)*$O$4+IF(BS33="Løype",1)*$O$4+IF(BR33="Arr",1)*$O$5+IF(BS33="Arr",1)*$O$5</f>
        <v>0</v>
      </c>
      <c r="BW33" s="327"/>
      <c r="BX33" s="283"/>
      <c r="BY33" s="316"/>
      <c r="BZ33" s="330"/>
      <c r="CA33" s="314">
        <f>SUM(BW33:BX33)+IF(BW33="B",1,0)*BW$102+IF(BX33="B",1,0)*BX$102+IF(BW33="Løype",1)*$O$4+IF(BX33="Løype",1)*$O$4+IF(BW33="Arr",1)*$O$5+IF(BX33="Arr",1)*$O$5</f>
        <v>0</v>
      </c>
      <c r="CB33" s="327"/>
      <c r="CC33" s="283"/>
      <c r="CD33" s="316"/>
      <c r="CE33" s="330"/>
      <c r="CF33" s="314">
        <f>SUM(CB33:CC33)+IF(CB33="B",1,0)*CB$102+IF(CC33="B",1,0)*CC$102+IF(CB33="Løype",1)*$O$4+IF(CC33="Løype",1)*$O$4+IF(CB33="Arr",1)*$O$5+IF(CC33="Arr",1)*$O$5</f>
        <v>0</v>
      </c>
      <c r="CG33" s="327"/>
      <c r="CH33" s="283"/>
      <c r="CI33" s="316"/>
      <c r="CJ33" s="330"/>
      <c r="CK33" s="314">
        <f>SUM(CG33:CH33)+IF(CG33="B",1,0)*CG$102+IF(CH33="B",1,0)*CH$102+IF(CG33="Løype",1)*$O$4+IF(CH33="Løype",1)*$O$4+IF(CG33="Arr",1)*$O$5+IF(CH33="Arr",1)*$O$5</f>
        <v>0</v>
      </c>
      <c r="CL33" s="327"/>
      <c r="CM33" s="283"/>
      <c r="CN33" s="316"/>
      <c r="CO33" s="330"/>
      <c r="CP33" s="314">
        <f>SUM(CL33:CM33)+IF(CL33="B",1,0)*CL$102+IF(CM33="B",1,0)*CM$102+IF(CL33="Løype",1)*$O$4+IF(CM33="Løype",1)*$O$4+IF(CL33="Arr",1)*$O$5+IF(CM33="Arr",1)*$O$5</f>
        <v>0</v>
      </c>
      <c r="CQ33" s="327"/>
      <c r="CR33" s="283"/>
      <c r="CS33" s="316"/>
      <c r="CT33" s="330"/>
      <c r="CU33" s="314">
        <f>SUM(CQ33:CR33)+IF(CQ33="B",1,0)*CQ$102+IF(CR33="B",1,0)*CR$102+IF(CQ33="Løype",1)*$O$4+IF(CR33="Løype",1)*$O$4+IF(CQ33="Arr",1)*$O$5+IF(CR33="Arr",1)*$O$5</f>
        <v>0</v>
      </c>
      <c r="CV33" s="327"/>
      <c r="CW33" s="283"/>
      <c r="CX33" s="333"/>
      <c r="CY33" s="330"/>
      <c r="CZ33" s="314">
        <f>SUM(CV33:CW33)+IF(CV33="B",1,0)*CV$102+IF(CW33="B",1,0)*CW$102+IF(CV33="Løype",1)*$O$4+IF(CW33="Løype",1)*$O$4+IF(CV33="Arr",1)*$O$5+IF(CW33="Arr",1)*$O$5</f>
        <v>0</v>
      </c>
      <c r="DA33" s="327"/>
      <c r="DB33" s="283"/>
      <c r="DC33" s="333"/>
      <c r="DD33" s="278"/>
      <c r="DE33" s="314">
        <f>SUM(DA33:DB33)+IF(DA33="B",1,0)*DA$102+IF(DB33="B",1,0)*DB$102+IF(DA33="Løype",1)*$O$4+IF(DB33="Løype",1)*$O$4+IF(DA33="Arr",1)*$O$5+IF(DB33="Arr",1)*$O$5</f>
        <v>0</v>
      </c>
      <c r="DF33" s="327"/>
      <c r="DG33" s="283"/>
      <c r="DH33" s="316"/>
      <c r="DI33" s="330"/>
      <c r="DJ33" s="314">
        <f>SUM(DF33:DG33)+IF(DF33="B",1,0)*DF$102+IF(DG33="B",1,0)*DG$102+IF(DF33="Løype",1)*$O$4+IF(DG33="Løype",1)*$O$4+IF(DF33="Arr",1)*$O$5+IF(DG33="Arr",1)*$O$5</f>
        <v>0</v>
      </c>
      <c r="DK33" s="327"/>
      <c r="DL33" s="283"/>
      <c r="DM33" s="316"/>
      <c r="DN33" s="330"/>
      <c r="DO33" s="314">
        <f>SUM(DK33:DL33)+IF(DK33="B",1,0)*DK$102+IF(DL33="B",1,0)*DL$102+IF(DK33="Løype",1)*$O$4+IF(DL33="Løype",1)*$O$4+IF(DK33="Arr",1)*$O$5+IF(DL33="Arr",1)*$O$5</f>
        <v>0</v>
      </c>
      <c r="DP33" s="327"/>
      <c r="DQ33" s="283"/>
      <c r="DR33" s="316"/>
      <c r="DS33" s="330"/>
      <c r="DT33" s="314">
        <f>SUM(DP33:DQ33)+IF(DP33="B",1,0)*DP$102+IF(DQ33="B",1,0)*DQ$102+IF(DP33="Løype",1)*$O$4+IF(DQ33="Løype",1)*$O$4+IF(DP33="Arr",1)*$O$5+IF(DQ33="Arr",1)*$O$5</f>
        <v>0</v>
      </c>
      <c r="DU33" s="327"/>
      <c r="DV33" s="283"/>
      <c r="DW33" s="316"/>
      <c r="DX33" s="330"/>
      <c r="DY33" s="314">
        <f>SUM(DU33:DV33)+IF(DU33="B",1,0)*DU$102+IF(DV33="B",1,0)*DV$102+IF(DU33="Løype",1)*$O$4+IF(DV33="Løype",1)*$O$4+IF(DU33="Arr",1)*$O$5+IF(DV33="Arr",1)*$O$5</f>
        <v>0</v>
      </c>
      <c r="DZ33" s="538"/>
      <c r="EA33" s="513"/>
      <c r="EB33" s="518"/>
      <c r="EC33" s="520"/>
      <c r="ED33" s="314">
        <f>SUM(DZ33:EA33)+IF(DZ33="B",1,0)*DZ$102+IF(EA33="B",1,0)*EA$102+IF(DZ33="Løype",1)*$O$4+IF(EA33="Løype",1)*$O$4+IF(DZ33="Arr",1)*$O$5+IF(EA33="Arr",1)*$O$5</f>
        <v>0</v>
      </c>
      <c r="EE33" s="538"/>
      <c r="EF33" s="513"/>
      <c r="EG33" s="518"/>
      <c r="EH33" s="520"/>
      <c r="EI33" s="314">
        <f>SUM(EE33:EF33)+IF(EE33="B",1,0)*EE$102+IF(EF33="B",1,0)*EF$102+IF(EE33="Løype",1)*$O$4+IF(EF33="Løype",1)*$O$4+IF(EE33="Arr",1)*$O$5+IF(EF33="Arr",1)*$O$5</f>
        <v>0</v>
      </c>
      <c r="EJ33" s="528">
        <f>COUNTIF($E33:$EI33,"&gt;0")/4+COUNTIF($E33:$EI33,"B")/4+COUNTIF($E33:$EI33,"Arr")/4+COUNTIF($E33:$EI33,"Løype")/4</f>
        <v>1</v>
      </c>
      <c r="EK33" s="575">
        <f>COUNTIF($BH33:$EI33,"&gt;0")/4+COUNTIF($BH33:$EI33,"B")/4+COUNTIF($BH33:$EI33,"Arr")/4+COUNTIF($BH33:$EI33,"Løype")/4</f>
        <v>1</v>
      </c>
      <c r="EL33" s="293">
        <f>COUNTIF($E33:$EI33,"&gt;0")/4+COUNTIF($E33:$EI33,"Arr")/4+COUNTIF($E33:$EI33,"Løype")/4-COUNTIF($E33:$EI33,"B")*3/4</f>
        <v>1</v>
      </c>
      <c r="EM33" s="293">
        <f>COUNTIF(E33:EI33,"Arr")+COUNTIF(E33:EI33,"Løype")</f>
        <v>0</v>
      </c>
      <c r="EN33" s="569">
        <f>COUNTIF(BH33:EI33,"Arr")+COUNTIF(BH33:EI33,"Løype")</f>
        <v>0</v>
      </c>
      <c r="EO33" s="300">
        <f>EK33-EN33</f>
        <v>1</v>
      </c>
      <c r="EP33" s="15"/>
      <c r="EQ33" s="61">
        <f>$I33+$N33+$S33+$X33+$AC33+$AH33+$AM33+$AR33+$AW33+$BB33+$BG33+$BL33+$BQ33+$BV33+$CA33+$CF33+$CK33+$CP33+$CU33+$CZ33+$DE33+$DJ33+$DO33+$DT33+$DY33+$ED33+$EI33</f>
        <v>6</v>
      </c>
      <c r="ER33" s="191">
        <f>IF(OR($E33="B",$F33="B"),0,$I33)+IF(OR($J33="B",$K33="B"),0,$N33)+IF(OR($O33="B",$P33="B"),0,$S33)+IF(OR($T33="B",$U33="B"),0,$X33)+IF(OR($Y33="B",$Z33="B"),0,$AC33)+IF(OR($AD33="B",$AE33="B"),0,$AH33)+IF(OR($AI33="B",$AJ33="B"),0,$AM33)+IF(OR($HP12="B",$AO33="B"),0,$AR33)+IF(OR($AS33="B",$AT33="B"),0,$AW33)+IF(OR($AX33="B",$AY33="B"),0,$BB33)+IF(OR($BC33="B",$BD33="B"),0,$BG33)+IF(OR($BH33="B",$BI33="B"),0,$BL33)+IF(OR($BM33="B",$BN33="B"),0,$BQ33)+IF(OR($BR33="B",$BS33="B"),0,$BV33)+IF(OR($BW33="B",$BX33="B"),0,$CA33)+IF(OR($CB33="B",$CC33="B"),0,$CF33)+IF(OR($CG33="B",$CH33="B"),0,$CK33)+IF(OR($CL33="B",$CM33="B"),0,$CP33)+IF(OR($CQ33="B",$CR33="B"),0,$CU33)+IF(OR($CV33="B",$CW33="B"),0,$CZ33)+IF(OR($DA33="B",$DB33="B"),0,$DE33)+IF(OR($DF33="B",$DG33="B"),0,$DJ33)+IF(OR($DK33="B",$DL33="B"),0,$DO33)+IF(OR($DP33="B",$DQ33="B"),0,$DT33)+IF(OR($DU33="B",$DV33="B"),0,$DY33)+IF(OR($DZ33="B",$EA33="B"),0,$ED33)+IF(OR($EE33="B",$EF33="B"),0,$EI33)</f>
        <v>6</v>
      </c>
      <c r="ES33" s="28">
        <f>IF(EJ33&gt;0,EQ33/EJ33," " )</f>
        <v>6</v>
      </c>
      <c r="ET33" s="62">
        <f>IF(EL33&gt;0,ER33/EL33," " )</f>
        <v>6</v>
      </c>
      <c r="EU33" s="63"/>
      <c r="EV33" s="270">
        <f>EQ33+EX$20-EJ33</f>
        <v>32</v>
      </c>
      <c r="EW33" s="272">
        <f>ER33+EX$20-EL33</f>
        <v>32</v>
      </c>
      <c r="EX33" s="23">
        <f>IF(EJ33&gt;0,EV33/EJ33," " )</f>
        <v>32</v>
      </c>
      <c r="EY33" s="74">
        <f>IF(EL33&gt;0,EW33/EL33," " )</f>
        <v>32</v>
      </c>
      <c r="EZ33" s="63"/>
      <c r="FA33" s="368">
        <f>EJ33-EM33</f>
        <v>1</v>
      </c>
      <c r="FB33" s="369">
        <f>EM33</f>
        <v>0</v>
      </c>
      <c r="FC33" s="365">
        <f>G33+L33+Q33+V33+AA33+AF33+AK33+AP33+AU33+AZ33+BE33+BJ33+BO33+BT33+BY33+CD33+CI33+CN33+CS33+CX33+DC33+DH33+DM33+DR33+DW33+EB33+EG33</f>
        <v>0.57692307692307687</v>
      </c>
      <c r="FD33" s="475">
        <f>IF(EJ33&gt;0,FC33/EJ33," " )</f>
        <v>0.57692307692307687</v>
      </c>
      <c r="FE33" s="488">
        <f>H33+M33+R33+W33+AB33+AG33+AL33+AQ33+AV33+BA33+BF33+BK33+BP33+BU33+BZ33+CE33+CJ33+CO33+CT33+CY33+DD33+DI33+DN33+DS33+DX33+EC33+EH33</f>
        <v>0.88461538461538458</v>
      </c>
      <c r="FF33" s="232">
        <f>IF(EJ33&gt;0,FE33/EJ33," " )</f>
        <v>0.88461538461538458</v>
      </c>
      <c r="FG33" s="15"/>
      <c r="FH33" s="37">
        <f t="shared" si="0"/>
        <v>7</v>
      </c>
    </row>
    <row r="34" spans="2:167" ht="17" thickBot="1" x14ac:dyDescent="0.25">
      <c r="B34" s="284" t="s">
        <v>158</v>
      </c>
      <c r="C34" s="285" t="s">
        <v>159</v>
      </c>
      <c r="D34" s="328">
        <v>200407</v>
      </c>
      <c r="E34" s="329"/>
      <c r="F34" s="314"/>
      <c r="G34" s="314"/>
      <c r="H34" s="314"/>
      <c r="I34" s="314">
        <f>SUM(E34:F34)+IF(E34="B",1,0)*E$102+IF(F34="B",1,0)*F$102+IF(E34="Løype",1)*$O$4+IF(F34="Løype",1)*$O$4+IF(E34="Arr",1)*$O$5+IF(F34="Arr",1)*$O$5</f>
        <v>0</v>
      </c>
      <c r="J34" s="330"/>
      <c r="K34" s="331"/>
      <c r="L34" s="330"/>
      <c r="M34" s="330"/>
      <c r="N34" s="314">
        <f>SUM(J34:K34)+IF(J34="B",1,0)*J$102+IF(K34="B",1,0)*K$102+IF(J34="Løype",1)*$O$4+IF(K34="Løype",1)*$O$4+IF(J34="Arr",1)*$O$5+IF(K34="Arr",1)*$O$5</f>
        <v>0</v>
      </c>
      <c r="O34" s="167" t="s">
        <v>7</v>
      </c>
      <c r="P34" s="331"/>
      <c r="Q34" s="278">
        <v>0.85416666666666663</v>
      </c>
      <c r="R34" s="278">
        <v>0.85416666666666663</v>
      </c>
      <c r="S34" s="314">
        <f>SUM(O34:P34)+IF(O34="B",1,0)*O$102+IF(P34="B",1,0)*P$102+IF(O34="Løype",1)*$O$4+IF(P34="Løype",1)*$O$4+IF(O34="Arr",1)*$O$5+IF(P34="Arr",1)*$O$5</f>
        <v>4</v>
      </c>
      <c r="T34" s="332"/>
      <c r="U34" s="331"/>
      <c r="V34" s="330"/>
      <c r="W34" s="330"/>
      <c r="X34" s="314">
        <f>SUM(T34:U34)+IF(T34="B",1,0)*T$102+IF(U34="B",1,0)*U$102+IF(T34="Løype",1)*$O$4+IF(U34="Løype",1)*$O$4+IF(T34="Arr",1)*$O$5+IF(U34="Arr",1)*$O$5</f>
        <v>0</v>
      </c>
      <c r="Y34" s="332"/>
      <c r="Z34" s="316"/>
      <c r="AA34" s="330"/>
      <c r="AB34" s="330"/>
      <c r="AC34" s="314">
        <f>SUM(Y34:Z34)+IF(Y34="B",1,0)*Y$102+IF(Z34="B",1,0)*Z$102+IF(Y34="Løype",1)*$O$4+IF(Z34="Løype",1)*$O$4+IF(Y34="Arr",1)*$O$5+IF(Z34="Arr",1)*$O$5</f>
        <v>0</v>
      </c>
      <c r="AD34" s="332"/>
      <c r="AE34" s="316"/>
      <c r="AF34" s="278"/>
      <c r="AG34" s="278"/>
      <c r="AH34" s="314">
        <f>SUM(AD34:AE34)+IF(AD34="B",1,0)*AD$102+IF(AE34="B",1,0)*AE$102+IF(AD34="Løype",1)*$O$4+IF(AE34="Løype",1)*$O$4+IF(AD34="Arr",1)*$O$5+IF(AE34="Arr",1)*$O$5</f>
        <v>0</v>
      </c>
      <c r="AI34" s="286"/>
      <c r="AJ34" s="283"/>
      <c r="AK34" s="330"/>
      <c r="AL34" s="330"/>
      <c r="AM34" s="314">
        <f>SUM(AI34:AJ34)+IF(AI34="B",1,0)*AI$102+IF(AJ34="B",1,0)*AJ$102+IF(AI34="Løype",1)*$O$4+IF(AJ34="Løype",1)*$O$4+IF(AI34="Arr",1)*$O$5+IF(AJ34="Arr",1)*$O$5</f>
        <v>0</v>
      </c>
      <c r="AN34" s="286"/>
      <c r="AO34" s="283"/>
      <c r="AP34" s="330"/>
      <c r="AQ34" s="330"/>
      <c r="AR34" s="314">
        <f>SUM(AN34:AO34)+IF(AN34="B",1,0)*AN$102+IF(AO34="B",1,0)*AO$102+IF(AN34="Løype",1)*$O$4+IF(AO34="Løype",1)*$O$4+IF(AN34="Arr",1)*$O$5+IF(AO34="Arr",1)*$O$5</f>
        <v>0</v>
      </c>
      <c r="AS34" s="286"/>
      <c r="AT34" s="283"/>
      <c r="AU34" s="330"/>
      <c r="AV34" s="330"/>
      <c r="AW34" s="314">
        <f>SUM(AS34:AT34)+IF(AS34="B",1,0)*AS$102+IF(AT34="B",1,0)*AT$102+IF(AS34="Løype",1)*$O$4+IF(AT34="Løype",1)*$O$4+IF(AS34="Arr",1)*$O$5+IF(AT34="Arr",1)*$O$5</f>
        <v>0</v>
      </c>
      <c r="AX34" s="286"/>
      <c r="AY34" s="283"/>
      <c r="AZ34" s="330"/>
      <c r="BA34" s="330"/>
      <c r="BB34" s="314">
        <f>SUM(AX34:AY34)+IF(AX34="B",1,0)*AX$102+IF(AY34="B",1,0)*AY$102+IF(AX34="Løype",1)*$O$4+IF(AY34="Løype",1)*$O$4+IF(AX34="Arr",1)*$O$5+IF(AY34="Arr",1)*$O$5</f>
        <v>0</v>
      </c>
      <c r="BC34" s="286"/>
      <c r="BD34" s="283"/>
      <c r="BE34" s="316"/>
      <c r="BF34" s="330"/>
      <c r="BG34" s="314">
        <f>SUM(BC34:BD34)+IF(BC34="B",1,0)*BC$102+IF(BD34="B",1,0)*BD$102+IF(BC34="Løype",1)*$O$4+IF(BD34="Løype",1)*$O$4+IF(BC34="Arr",1)*$O$5+IF(BD34="Arr",1)*$O$5</f>
        <v>0</v>
      </c>
      <c r="BH34" s="327"/>
      <c r="BI34" s="283"/>
      <c r="BJ34" s="316"/>
      <c r="BK34" s="330"/>
      <c r="BL34" s="314">
        <f>SUM(BH34:BI34)+IF(BH34="B",1,0)*BH$102+IF(BI34="B",1,0)*BI$102+IF(BH34="Løype",1)*$O$4+IF(BI34="Løype",1)*$O$4+IF(BH34="Arr",1)*$O$5+IF(BI34="Arr",1)*$O$5</f>
        <v>0</v>
      </c>
      <c r="BM34" s="334"/>
      <c r="BN34" s="283"/>
      <c r="BO34" s="316"/>
      <c r="BP34" s="330"/>
      <c r="BQ34" s="314">
        <f>SUM(BM34:BN34)+IF(BM34="B",1,0)*BM$102+IF(BN34="B",1,0)*BN$102+IF(BM34="Løype",1)*$O$4+IF(BN34="Løype",1)*$O$4+IF(BM34="Arr",1)*$O$5+IF(BN34="Arr",1)*$O$5</f>
        <v>0</v>
      </c>
      <c r="BR34" s="327"/>
      <c r="BS34" s="283"/>
      <c r="BT34" s="316"/>
      <c r="BU34" s="330"/>
      <c r="BV34" s="314">
        <f>SUM(BR34:BS34)+IF(BR34="B",1,0)*BR$102+IF(BS34="B",1,0)*BS$102+IF(BR34="Løype",1)*$O$4+IF(BS34="Løype",1)*$O$4+IF(BR34="Arr",1)*$O$5+IF(BS34="Arr",1)*$O$5</f>
        <v>0</v>
      </c>
      <c r="BW34" s="327"/>
      <c r="BX34" s="283"/>
      <c r="BY34" s="316"/>
      <c r="BZ34" s="330"/>
      <c r="CA34" s="314">
        <f>SUM(BW34:BX34)+IF(BW34="B",1,0)*BW$102+IF(BX34="B",1,0)*BX$102+IF(BW34="Løype",1)*$O$4+IF(BX34="Løype",1)*$O$4+IF(BW34="Arr",1)*$O$5+IF(BX34="Arr",1)*$O$5</f>
        <v>0</v>
      </c>
      <c r="CB34" s="327"/>
      <c r="CC34" s="283"/>
      <c r="CD34" s="316"/>
      <c r="CE34" s="330"/>
      <c r="CF34" s="314">
        <f>SUM(CB34:CC34)+IF(CB34="B",1,0)*CB$102+IF(CC34="B",1,0)*CC$102+IF(CB34="Løype",1)*$O$4+IF(CC34="Løype",1)*$O$4+IF(CB34="Arr",1)*$O$5+IF(CC34="Arr",1)*$O$5</f>
        <v>0</v>
      </c>
      <c r="CG34" s="327"/>
      <c r="CH34" s="283"/>
      <c r="CI34" s="316"/>
      <c r="CJ34" s="330"/>
      <c r="CK34" s="314">
        <f>SUM(CG34:CH34)+IF(CG34="B",1,0)*CG$102+IF(CH34="B",1,0)*CH$102+IF(CG34="Løype",1)*$O$4+IF(CH34="Løype",1)*$O$4+IF(CG34="Arr",1)*$O$5+IF(CH34="Arr",1)*$O$5</f>
        <v>0</v>
      </c>
      <c r="CL34" s="327"/>
      <c r="CM34" s="283"/>
      <c r="CN34" s="316"/>
      <c r="CO34" s="330"/>
      <c r="CP34" s="314">
        <f>SUM(CL34:CM34)+IF(CL34="B",1,0)*CL$102+IF(CM34="B",1,0)*CM$102+IF(CL34="Løype",1)*$O$4+IF(CM34="Løype",1)*$O$4+IF(CL34="Arr",1)*$O$5+IF(CM34="Arr",1)*$O$5</f>
        <v>0</v>
      </c>
      <c r="CQ34" s="327"/>
      <c r="CR34" s="283"/>
      <c r="CS34" s="316"/>
      <c r="CT34" s="330"/>
      <c r="CU34" s="314">
        <f>SUM(CQ34:CR34)+IF(CQ34="B",1,0)*CQ$102+IF(CR34="B",1,0)*CR$102+IF(CQ34="Løype",1)*$O$4+IF(CR34="Løype",1)*$O$4+IF(CQ34="Arr",1)*$O$5+IF(CR34="Arr",1)*$O$5</f>
        <v>0</v>
      </c>
      <c r="CV34" s="327"/>
      <c r="CW34" s="513" t="s">
        <v>7</v>
      </c>
      <c r="CX34" s="333">
        <v>0.89393939393939392</v>
      </c>
      <c r="CY34" s="278">
        <v>0.89393939393939392</v>
      </c>
      <c r="CZ34" s="314">
        <f>SUM(CV34:CW34)+IF(CV34="B",1,0)*CV$102+IF(CW34="B",1,0)*CW$102+IF(CV34="Løype",1)*$O$4+IF(CW34="Løype",1)*$O$4+IF(CV34="Arr",1)*$O$5+IF(CW34="Arr",1)*$O$5</f>
        <v>4</v>
      </c>
      <c r="DA34" s="327"/>
      <c r="DB34" s="283"/>
      <c r="DC34" s="316"/>
      <c r="DD34" s="330"/>
      <c r="DE34" s="314">
        <f>SUM(DA34:DB34)+IF(DA34="B",1,0)*DA$102+IF(DB34="B",1,0)*DB$102+IF(DA34="Løype",1)*$O$4+IF(DB34="Løype",1)*$O$4+IF(DA34="Arr",1)*$O$5+IF(DB34="Arr",1)*$O$5</f>
        <v>0</v>
      </c>
      <c r="DF34" s="327"/>
      <c r="DG34" s="283"/>
      <c r="DH34" s="316"/>
      <c r="DI34" s="330"/>
      <c r="DJ34" s="314">
        <f>SUM(DF34:DG34)+IF(DF34="B",1,0)*DF$102+IF(DG34="B",1,0)*DG$102+IF(DF34="Løype",1)*$O$4+IF(DG34="Løype",1)*$O$4+IF(DF34="Arr",1)*$O$5+IF(DG34="Arr",1)*$O$5</f>
        <v>0</v>
      </c>
      <c r="DK34" s="327"/>
      <c r="DL34" s="283"/>
      <c r="DM34" s="316"/>
      <c r="DN34" s="330"/>
      <c r="DO34" s="314">
        <f>SUM(DK34:DL34)+IF(DK34="B",1,0)*DK$102+IF(DL34="B",1,0)*DL$102+IF(DK34="Løype",1)*$O$4+IF(DL34="Løype",1)*$O$4+IF(DK34="Arr",1)*$O$5+IF(DL34="Arr",1)*$O$5</f>
        <v>0</v>
      </c>
      <c r="DP34" s="327"/>
      <c r="DQ34" s="283"/>
      <c r="DR34" s="316"/>
      <c r="DS34" s="330"/>
      <c r="DT34" s="314">
        <f>SUM(DP34:DQ34)+IF(DP34="B",1,0)*DP$102+IF(DQ34="B",1,0)*DQ$102+IF(DP34="Løype",1)*$O$4+IF(DQ34="Løype",1)*$O$4+IF(DP34="Arr",1)*$O$5+IF(DQ34="Arr",1)*$O$5</f>
        <v>0</v>
      </c>
      <c r="DU34" s="327"/>
      <c r="DV34" s="283"/>
      <c r="DW34" s="316"/>
      <c r="DX34" s="330"/>
      <c r="DY34" s="314">
        <f>SUM(DU34:DV34)+IF(DU34="B",1,0)*DU$102+IF(DV34="B",1,0)*DV$102+IF(DU34="Løype",1)*$O$4+IF(DV34="Løype",1)*$O$4+IF(DU34="Arr",1)*$O$5+IF(DV34="Arr",1)*$O$5</f>
        <v>0</v>
      </c>
      <c r="DZ34" s="538"/>
      <c r="EA34" s="513"/>
      <c r="EB34" s="316"/>
      <c r="EC34" s="330"/>
      <c r="ED34" s="314">
        <f>SUM(DZ34:EA34)+IF(DZ34="B",1,0)*DZ$102+IF(EA34="B",1,0)*EA$102+IF(DZ34="Løype",1)*$O$4+IF(EA34="Løype",1)*$O$4+IF(DZ34="Arr",1)*$O$5+IF(EA34="Arr",1)*$O$5</f>
        <v>0</v>
      </c>
      <c r="EE34" s="538"/>
      <c r="EF34" s="513"/>
      <c r="EG34" s="316"/>
      <c r="EH34" s="330"/>
      <c r="EI34" s="314">
        <f>SUM(EE34:EF34)+IF(EE34="B",1,0)*EE$102+IF(EF34="B",1,0)*EF$102+IF(EE34="Løype",1)*$O$4+IF(EF34="Løype",1)*$O$4+IF(EE34="Arr",1)*$O$5+IF(EF34="Arr",1)*$O$5</f>
        <v>0</v>
      </c>
      <c r="EJ34" s="528">
        <f>COUNTIF($E34:$EI34,"&gt;0")/4+COUNTIF($E34:$EI34,"B")/4+COUNTIF($E34:$EI34,"Arr")/4+COUNTIF($E34:$EI34,"Løype")/4</f>
        <v>2</v>
      </c>
      <c r="EK34" s="575">
        <f>COUNTIF($BH34:$EI34,"&gt;0")/4+COUNTIF($BH34:$EI34,"B")/4+COUNTIF($BH34:$EI34,"Arr")/4+COUNTIF($BH34:$EI34,"Løype")/4</f>
        <v>1</v>
      </c>
      <c r="EL34" s="293">
        <f>COUNTIF($E34:$EI34,"&gt;0")/4+COUNTIF($E34:$EI34,"Arr")/4+COUNTIF($E34:$EI34,"Løype")/4-COUNTIF($E34:$EI34,"B")*3/4</f>
        <v>2</v>
      </c>
      <c r="EM34" s="293">
        <f>COUNTIF(E34:EI34,"Arr")+COUNTIF(E34:EI34,"Løype")</f>
        <v>2</v>
      </c>
      <c r="EN34" s="569">
        <f>COUNTIF(BH34:EI34,"Arr")+COUNTIF(BH34:EI34,"Løype")</f>
        <v>1</v>
      </c>
      <c r="EO34" s="300">
        <f>EK34-EN34</f>
        <v>0</v>
      </c>
      <c r="EP34" s="15"/>
      <c r="EQ34" s="61">
        <f>$I34+$N34+$S34+$X34+$AC34+$AH34+$AM34+$AR34+$AW34+$BB34+$BG34+$BL34+$BQ34+$BV34+$CA34+$CF34+$CK34+$CP34+$CU34+$CZ34+$DE34+$DJ34+$DO34+$DT34+$DY34+$ED34+$EI34</f>
        <v>8</v>
      </c>
      <c r="ER34" s="191">
        <f>IF(OR($E34="B",$F34="B"),0,$I34)+IF(OR($J34="B",$K34="B"),0,$N34)+IF(OR($O34="B",$P34="B"),0,$S34)+IF(OR($T34="B",$U34="B"),0,$X34)+IF(OR($Y34="B",$Z34="B"),0,$AC34)+IF(OR($AD34="B",$AE34="B"),0,$AH34)+IF(OR($AI34="B",$AJ34="B"),0,$AM34)+IF(OR($HP13="B",$AO34="B"),0,$AR34)+IF(OR($AS34="B",$AT34="B"),0,$AW34)+IF(OR($AX34="B",$AY34="B"),0,$BB34)+IF(OR($BC34="B",$BD34="B"),0,$BG34)+IF(OR($BH34="B",$BI34="B"),0,$BL34)+IF(OR($BM34="B",$BN34="B"),0,$BQ34)+IF(OR($BR34="B",$BS34="B"),0,$BV34)+IF(OR($BW34="B",$BX34="B"),0,$CA34)+IF(OR($CB34="B",$CC34="B"),0,$CF34)+IF(OR($CG34="B",$CH34="B"),0,$CK34)+IF(OR($CL34="B",$CM34="B"),0,$CP34)+IF(OR($CQ34="B",$CR34="B"),0,$CU34)+IF(OR($CV34="B",$CW34="B"),0,$CZ34)+IF(OR($DA34="B",$DB34="B"),0,$DE34)+IF(OR($DF34="B",$DG34="B"),0,$DJ34)+IF(OR($DK34="B",$DL34="B"),0,$DO34)+IF(OR($DP34="B",$DQ34="B"),0,$DT34)+IF(OR($DU34="B",$DV34="B"),0,$DY34)+IF(OR($DZ34="B",$EA34="B"),0,$ED34)+IF(OR($EE34="B",$EF34="B"),0,$EI34)</f>
        <v>8</v>
      </c>
      <c r="ES34" s="28">
        <f>IF(EJ34&gt;0,EQ34/EJ34," " )</f>
        <v>4</v>
      </c>
      <c r="ET34" s="62">
        <f>IF(EL34&gt;0,ER34/EL34," " )</f>
        <v>4</v>
      </c>
      <c r="EU34" s="63"/>
      <c r="EV34" s="270">
        <f>EQ34+EX$20-EJ34</f>
        <v>33</v>
      </c>
      <c r="EW34" s="272">
        <f>ER34+EX$20-EL34</f>
        <v>33</v>
      </c>
      <c r="EX34" s="23">
        <f>IF(EJ34&gt;0,EV34/EJ34," " )</f>
        <v>16.5</v>
      </c>
      <c r="EY34" s="74">
        <f>IF(EL34&gt;0,EW34/EL34," " )</f>
        <v>16.5</v>
      </c>
      <c r="EZ34" s="63"/>
      <c r="FA34" s="368">
        <f>EJ34-EM34</f>
        <v>0</v>
      </c>
      <c r="FB34" s="369">
        <f>EM34</f>
        <v>2</v>
      </c>
      <c r="FC34" s="365">
        <f>G34+L34+Q34+V34+AA34+AF34+AK34+AP34+AU34+AZ34+BE34+BJ34+BO34+BT34+BY34+CD34+CI34+CN34+CS34+CX34+DC34+DH34+DM34+DR34+DW34+EB34+EG34</f>
        <v>1.7481060606060606</v>
      </c>
      <c r="FD34" s="475">
        <f>IF(EJ34&gt;0,FC34/EJ34," " )</f>
        <v>0.87405303030303028</v>
      </c>
      <c r="FE34" s="488">
        <f>H34+M34+R34+W34+AB34+AG34+AL34+AQ34+AV34+BA34+BF34+BK34+BP34+BU34+BZ34+CE34+CJ34+CO34+CT34+CY34+DD34+DI34+DN34+DS34+DX34+EC34+EH34</f>
        <v>1.7481060606060606</v>
      </c>
      <c r="FF34" s="232">
        <f>IF(EJ34&gt;0,FE34/EJ34," " )</f>
        <v>0.87405303030303028</v>
      </c>
      <c r="FG34" s="15"/>
      <c r="FH34" s="37">
        <f t="shared" si="0"/>
        <v>8</v>
      </c>
    </row>
    <row r="35" spans="2:167" ht="17" customHeight="1" thickBot="1" x14ac:dyDescent="0.25">
      <c r="B35" s="284" t="s">
        <v>139</v>
      </c>
      <c r="C35" s="285" t="s">
        <v>138</v>
      </c>
      <c r="D35" s="328">
        <v>248672</v>
      </c>
      <c r="E35" s="329"/>
      <c r="F35" s="314">
        <v>13</v>
      </c>
      <c r="G35" s="335">
        <v>0.40476190476190477</v>
      </c>
      <c r="H35" s="335">
        <v>0.54761904761904767</v>
      </c>
      <c r="I35" s="314">
        <f>SUM(E35:F35)+IF(E35="B",1,0)*E$102+IF(F35="B",1,0)*F$102+IF(E35="Løype",1)*$O$4+IF(F35="Løype",1)*$O$4+IF(E35="Arr",1)*$O$5+IF(F35="Arr",1)*$O$5</f>
        <v>13</v>
      </c>
      <c r="J35" s="330"/>
      <c r="K35" s="331">
        <v>7</v>
      </c>
      <c r="L35" s="278">
        <v>0.72916666666666674</v>
      </c>
      <c r="M35" s="278">
        <v>0.97916666666666663</v>
      </c>
      <c r="N35" s="314">
        <f>SUM(J35:K35)+IF(J35="B",1,0)*J$102+IF(K35="B",1,0)*K$102+IF(J35="Løype",1)*$O$4+IF(K35="Løype",1)*$O$4+IF(J35="Arr",1)*$O$5+IF(K35="Arr",1)*$O$5</f>
        <v>7</v>
      </c>
      <c r="O35" s="332">
        <v>10</v>
      </c>
      <c r="P35" s="331"/>
      <c r="Q35" s="278">
        <v>0.60416666666666674</v>
      </c>
      <c r="R35" s="278">
        <v>0.97916666666666663</v>
      </c>
      <c r="S35" s="314">
        <f>SUM(O35:P35)+IF(O35="B",1,0)*O$102+IF(P35="B",1,0)*P$102+IF(O35="Løype",1)*$O$4+IF(P35="Løype",1)*$O$4+IF(O35="Arr",1)*$O$5+IF(P35="Arr",1)*$O$5</f>
        <v>10</v>
      </c>
      <c r="T35" s="332">
        <v>7</v>
      </c>
      <c r="U35" s="331"/>
      <c r="V35" s="278">
        <v>0.72916666666666674</v>
      </c>
      <c r="W35" s="278">
        <v>0.97916666666666663</v>
      </c>
      <c r="X35" s="314">
        <f>SUM(T35:U35)+IF(T35="B",1,0)*T$102+IF(U35="B",1,0)*U$102+IF(T35="Løype",1)*$O$4+IF(U35="Løype",1)*$O$4+IF(T35="Arr",1)*$O$5+IF(U35="Arr",1)*$O$5</f>
        <v>7</v>
      </c>
      <c r="Y35" s="332"/>
      <c r="Z35" s="316">
        <v>19</v>
      </c>
      <c r="AA35" s="278">
        <v>0.37096774193548387</v>
      </c>
      <c r="AB35" s="278">
        <v>0.75806451612903225</v>
      </c>
      <c r="AC35" s="314">
        <f>SUM(Y35:Z35)+IF(Y35="B",1,0)*Y$102+IF(Z35="B",1,0)*Z$102+IF(Y35="Løype",1)*$O$4+IF(Z35="Løype",1)*$O$4+IF(Y35="Arr",1)*$O$5+IF(Z35="Arr",1)*$O$5</f>
        <v>19</v>
      </c>
      <c r="AD35" s="332"/>
      <c r="AE35" s="316">
        <v>8</v>
      </c>
      <c r="AF35" s="278">
        <v>0.64285714285714279</v>
      </c>
      <c r="AG35" s="278">
        <v>0.88095238095238093</v>
      </c>
      <c r="AH35" s="314">
        <f>SUM(AD35:AE35)+IF(AD35="B",1,0)*AD$102+IF(AE35="B",1,0)*AE$102+IF(AD35="Løype",1)*$O$4+IF(AE35="Løype",1)*$O$4+IF(AD35="Arr",1)*$O$5+IF(AE35="Arr",1)*$O$5</f>
        <v>8</v>
      </c>
      <c r="AI35" s="323"/>
      <c r="AJ35" s="324">
        <v>9</v>
      </c>
      <c r="AK35" s="360">
        <v>0.59523809523809523</v>
      </c>
      <c r="AL35" s="360">
        <v>0.97619047619047616</v>
      </c>
      <c r="AM35" s="314">
        <f>SUM(AI35:AJ35)+IF(AI35="B",1,0)*AI$102+IF(AJ35="B",1,0)*AJ$102+IF(AI35="Løype",1)*$O$4+IF(AJ35="Løype",1)*$O$4+IF(AI35="Arr",1)*$O$5+IF(AJ35="Arr",1)*$O$5</f>
        <v>9</v>
      </c>
      <c r="AN35" s="323"/>
      <c r="AO35" s="324">
        <v>13</v>
      </c>
      <c r="AP35" s="360">
        <v>0.47916666666666663</v>
      </c>
      <c r="AQ35" s="360">
        <v>0.85416666666666663</v>
      </c>
      <c r="AR35" s="314">
        <f>SUM(AN35:AO35)+IF(AN35="B",1,0)*AN$102+IF(AO35="B",1,0)*AO$102+IF(AN35="Løype",1)*$O$4+IF(AO35="Løype",1)*$O$4+IF(AN35="Arr",1)*$O$5+IF(AO35="Arr",1)*$O$5</f>
        <v>13</v>
      </c>
      <c r="AS35" s="323"/>
      <c r="AT35" s="324">
        <v>5</v>
      </c>
      <c r="AU35" s="360">
        <v>0.80434782608695654</v>
      </c>
      <c r="AV35" s="360">
        <v>0.97826086956521741</v>
      </c>
      <c r="AW35" s="314">
        <f>SUM(AS35:AT35)+IF(AS35="B",1,0)*AS$102+IF(AT35="B",1,0)*AT$102+IF(AS35="Løype",1)*$O$4+IF(AT35="Løype",1)*$O$4+IF(AS35="Arr",1)*$O$5+IF(AT35="Arr",1)*$O$5</f>
        <v>5</v>
      </c>
      <c r="AX35" s="323"/>
      <c r="AY35" s="324">
        <v>7</v>
      </c>
      <c r="AZ35" s="287">
        <v>0.7592592592592593</v>
      </c>
      <c r="BA35" s="360">
        <v>0.98148148148148151</v>
      </c>
      <c r="BB35" s="314">
        <f>SUM(AX35:AY35)+IF(AX35="B",1,0)*AX$102+IF(AY35="B",1,0)*AY$102+IF(AX35="Løype",1)*$O$4+IF(AY35="Løype",1)*$O$4+IF(AX35="Arr",1)*$O$5+IF(AY35="Arr",1)*$O$5</f>
        <v>7</v>
      </c>
      <c r="BC35" s="454"/>
      <c r="BD35" s="324">
        <v>10</v>
      </c>
      <c r="BE35" s="355">
        <v>0.64814814814814814</v>
      </c>
      <c r="BF35" s="360">
        <v>0.94444444444444442</v>
      </c>
      <c r="BG35" s="314">
        <f>SUM(BC35:BD35)+IF(BC35="B",1,0)*BC$102+IF(BD35="B",1,0)*BD$102+IF(BC35="Løype",1)*$O$4+IF(BD35="Løype",1)*$O$4+IF(BC35="Arr",1)*$O$5+IF(BD35="Arr",1)*$O$5</f>
        <v>10</v>
      </c>
      <c r="BH35" s="455"/>
      <c r="BI35" s="324">
        <v>10</v>
      </c>
      <c r="BJ35" s="355">
        <v>0.26923076923076927</v>
      </c>
      <c r="BK35" s="360">
        <v>0.57692307692307687</v>
      </c>
      <c r="BL35" s="314">
        <f>SUM(BH35:BI35)+IF(BH35="B",1,0)*BH$102+IF(BI35="B",1,0)*BI$102+IF(BH35="Løype",1)*$O$4+IF(BI35="Løype",1)*$O$4+IF(BH35="Arr",1)*$O$5+IF(BI35="Arr",1)*$O$5</f>
        <v>10</v>
      </c>
      <c r="BM35" s="326"/>
      <c r="BN35" s="324">
        <v>6</v>
      </c>
      <c r="BO35" s="355">
        <v>0.77083333333333337</v>
      </c>
      <c r="BP35" s="360">
        <v>0.9375</v>
      </c>
      <c r="BQ35" s="314">
        <f>SUM(BM35:BN35)+IF(BM35="B",1,0)*BM$102+IF(BN35="B",1,0)*BN$102+IF(BM35="Løype",1)*$O$4+IF(BN35="Løype",1)*$O$4+IF(BM35="Arr",1)*$O$5+IF(BN35="Arr",1)*$O$5</f>
        <v>6</v>
      </c>
      <c r="BR35" s="325"/>
      <c r="BS35" s="324">
        <v>7</v>
      </c>
      <c r="BT35" s="355">
        <v>0.74</v>
      </c>
      <c r="BU35" s="360">
        <v>0.98</v>
      </c>
      <c r="BV35" s="314">
        <f>SUM(BR35:BS35)+IF(BR35="B",1,0)*BR$102+IF(BS35="B",1,0)*BS$102+IF(BR35="Løype",1)*$O$4+IF(BS35="Løype",1)*$O$4+IF(BR35="Arr",1)*$O$5+IF(BS35="Arr",1)*$O$5</f>
        <v>7</v>
      </c>
      <c r="BW35" s="325"/>
      <c r="BX35" s="324">
        <v>11</v>
      </c>
      <c r="BY35" s="355">
        <v>0.65</v>
      </c>
      <c r="BZ35" s="360">
        <v>0.91666666666666663</v>
      </c>
      <c r="CA35" s="314">
        <f>SUM(BW35:BX35)+IF(BW35="B",1,0)*BW$102+IF(BX35="B",1,0)*BX$102+IF(BW35="Løype",1)*$O$4+IF(BX35="Løype",1)*$O$4+IF(BW35="Arr",1)*$O$5+IF(BX35="Arr",1)*$O$5</f>
        <v>11</v>
      </c>
      <c r="CB35" s="325"/>
      <c r="CC35" s="324">
        <v>12</v>
      </c>
      <c r="CD35" s="355">
        <v>0.58333333333333326</v>
      </c>
      <c r="CE35" s="360">
        <v>0.51666666666666661</v>
      </c>
      <c r="CF35" s="314">
        <f>SUM(CB35:CC35)+IF(CB35="B",1,0)*CB$102+IF(CC35="B",1,0)*CC$102+IF(CB35="Løype",1)*$O$4+IF(CC35="Løype",1)*$O$4+IF(CB35="Arr",1)*$O$5+IF(CC35="Arr",1)*$O$5</f>
        <v>12</v>
      </c>
      <c r="CG35" s="325"/>
      <c r="CH35" s="324">
        <v>7</v>
      </c>
      <c r="CI35" s="355">
        <v>0.78333333333333333</v>
      </c>
      <c r="CJ35" s="360">
        <v>0.98333333333333328</v>
      </c>
      <c r="CK35" s="314">
        <f>SUM(CG35:CH35)+IF(CG35="B",1,0)*CG$102+IF(CH35="B",1,0)*CH$102+IF(CG35="Løype",1)*$O$4+IF(CH35="Løype",1)*$O$4+IF(CG35="Arr",1)*$O$5+IF(CH35="Arr",1)*$O$5</f>
        <v>7</v>
      </c>
      <c r="CL35" s="325"/>
      <c r="CM35" s="324">
        <v>10</v>
      </c>
      <c r="CN35" s="355">
        <v>0.703125</v>
      </c>
      <c r="CO35" s="512">
        <v>0.984375</v>
      </c>
      <c r="CP35" s="314">
        <f>SUM(CL35:CM35)+IF(CL35="B",1,0)*CL$102+IF(CM35="B",1,0)*CM$102+IF(CL35="Løype",1)*$O$4+IF(CM35="Løype",1)*$O$4+IF(CL35="Arr",1)*$O$5+IF(CM35="Arr",1)*$O$5</f>
        <v>10</v>
      </c>
      <c r="CQ35" s="325"/>
      <c r="CR35" s="324">
        <v>13</v>
      </c>
      <c r="CS35" s="322">
        <v>0.375</v>
      </c>
      <c r="CT35" s="319">
        <v>0.92500000000000004</v>
      </c>
      <c r="CU35" s="314">
        <f>SUM(CQ35:CR35)+IF(CQ35="B",1,0)*CQ$102+IF(CR35="B",1,0)*CR$102+IF(CQ35="Løype",1)*$O$4+IF(CR35="Løype",1)*$O$4+IF(CQ35="Arr",1)*$O$5+IF(CR35="Arr",1)*$O$5</f>
        <v>13</v>
      </c>
      <c r="CV35" s="325"/>
      <c r="CW35" s="324">
        <v>7</v>
      </c>
      <c r="CX35" s="355">
        <v>0.80303030303030298</v>
      </c>
      <c r="CY35" s="360">
        <v>0.98484848484848486</v>
      </c>
      <c r="CZ35" s="314">
        <f>SUM(CV35:CW35)+IF(CV35="B",1,0)*CV$102+IF(CW35="B",1,0)*CW$102+IF(CV35="Løype",1)*$O$4+IF(CW35="Løype",1)*$O$4+IF(CV35="Arr",1)*$O$5+IF(CW35="Arr",1)*$O$5</f>
        <v>7</v>
      </c>
      <c r="DA35" s="325"/>
      <c r="DB35" s="324">
        <v>4</v>
      </c>
      <c r="DC35" s="355">
        <v>0.85416666666666663</v>
      </c>
      <c r="DD35" s="360">
        <v>0.97916666666666663</v>
      </c>
      <c r="DE35" s="314">
        <f>SUM(DA35:DB35)+IF(DA35="B",1,0)*DA$102+IF(DB35="B",1,0)*DB$102+IF(DA35="Løype",1)*$O$4+IF(DB35="Løype",1)*$O$4+IF(DA35="Arr",1)*$O$5+IF(DB35="Arr",1)*$O$5</f>
        <v>4</v>
      </c>
      <c r="DF35" s="325"/>
      <c r="DG35" s="324">
        <v>9</v>
      </c>
      <c r="DH35" s="355">
        <v>0.76388888888888884</v>
      </c>
      <c r="DI35" s="360">
        <v>0.93055555555555558</v>
      </c>
      <c r="DJ35" s="314">
        <f>SUM(DF35:DG35)+IF(DF35="B",1,0)*DF$102+IF(DG35="B",1,0)*DG$102+IF(DF35="Løype",1)*$O$4+IF(DG35="Løype",1)*$O$4+IF(DF35="Arr",1)*$O$5+IF(DG35="Arr",1)*$O$5</f>
        <v>9</v>
      </c>
      <c r="DK35" s="325"/>
      <c r="DL35" s="324">
        <v>6</v>
      </c>
      <c r="DM35" s="355">
        <v>0.8035714285714286</v>
      </c>
      <c r="DN35" s="360">
        <v>0.9821428571428571</v>
      </c>
      <c r="DO35" s="314">
        <f>SUM(DK35:DL35)+IF(DK35="B",1,0)*DK$102+IF(DL35="B",1,0)*DL$102+IF(DK35="Løype",1)*$O$4+IF(DL35="Løype",1)*$O$4+IF(DK35="Arr",1)*$O$5+IF(DL35="Arr",1)*$O$5</f>
        <v>6</v>
      </c>
      <c r="DP35" s="327"/>
      <c r="DQ35" s="283">
        <v>11</v>
      </c>
      <c r="DR35" s="333">
        <v>0.63793103448275867</v>
      </c>
      <c r="DS35" s="278">
        <v>0.98275862068965514</v>
      </c>
      <c r="DT35" s="314">
        <f>SUM(DP35:DQ35)+IF(DP35="B",1,0)*DP$102+IF(DQ35="B",1,0)*DQ$102+IF(DP35="Løype",1)*$O$4+IF(DQ35="Løype",1)*$O$4+IF(DP35="Arr",1)*$O$5+IF(DQ35="Arr",1)*$O$5</f>
        <v>11</v>
      </c>
      <c r="DU35" s="325"/>
      <c r="DV35" s="324">
        <v>19</v>
      </c>
      <c r="DW35" s="544">
        <v>0.43939393939393945</v>
      </c>
      <c r="DX35" s="542">
        <v>0.53030303030303028</v>
      </c>
      <c r="DY35" s="314">
        <f>SUM(DU35:DV35)+IF(DU35="B",1,0)*DU$102+IF(DV35="B",1,0)*DV$102+IF(DU35="Løype",1)*$O$4+IF(DV35="Løype",1)*$O$4+IF(DU35="Arr",1)*$O$5+IF(DV35="Arr",1)*$O$5</f>
        <v>19</v>
      </c>
      <c r="DZ35" s="538"/>
      <c r="EA35" s="513">
        <v>21</v>
      </c>
      <c r="EB35" s="518">
        <v>0.52222222222222214</v>
      </c>
      <c r="EC35" s="520">
        <v>0.87777777777777777</v>
      </c>
      <c r="ED35" s="314">
        <f>SUM(DZ35:EA35)+IF(DZ35="B",1,0)*DZ$102+IF(EA35="B",1,0)*EA$102+IF(DZ35="Løype",1)*$O$4+IF(EA35="Løype",1)*$O$4+IF(DZ35="Arr",1)*$O$5+IF(EA35="Arr",1)*$O$5</f>
        <v>21</v>
      </c>
      <c r="EE35" s="538"/>
      <c r="EF35" s="513">
        <v>21</v>
      </c>
      <c r="EG35" s="518">
        <v>0.32051282051282048</v>
      </c>
      <c r="EH35" s="520">
        <v>0.57692307692307687</v>
      </c>
      <c r="EI35" s="314">
        <f>SUM(EE35:EF35)+IF(EE35="B",1,0)*EE$102+IF(EF35="B",1,0)*EF$102+IF(EE35="Løype",1)*$O$4+IF(EF35="Løype",1)*$O$4+IF(EE35="Arr",1)*$O$5+IF(EF35="Arr",1)*$O$5</f>
        <v>21</v>
      </c>
      <c r="EJ35" s="528">
        <f>COUNTIF($E35:$EI35,"&gt;0")/4+COUNTIF($E35:$EI35,"B")/4+COUNTIF($E35:$EI35,"Arr")/4+COUNTIF($E35:$EI35,"Løype")/4</f>
        <v>27</v>
      </c>
      <c r="EK35" s="575">
        <f>COUNTIF($BH35:$EI35,"&gt;0")/4+COUNTIF($BH35:$EI35,"B")/4+COUNTIF($BH35:$EI35,"Arr")/4+COUNTIF($BH35:$EI35,"Løype")/4</f>
        <v>16</v>
      </c>
      <c r="EL35" s="293">
        <f>COUNTIF($E35:$EI35,"&gt;0")/4+COUNTIF($E35:$EI35,"Arr")/4+COUNTIF($E35:$EI35,"Løype")/4-COUNTIF($E35:$EI35,"B")*3/4</f>
        <v>27</v>
      </c>
      <c r="EM35" s="566">
        <f>COUNTIF(E35:EI35,"Arr")+COUNTIF(E35:EI35,"Løype")</f>
        <v>0</v>
      </c>
      <c r="EN35" s="569">
        <f>COUNTIF(BH35:EI35,"Arr")+COUNTIF(BH35:EI35,"Løype")</f>
        <v>0</v>
      </c>
      <c r="EO35" s="456">
        <f>EK35-EN35</f>
        <v>16</v>
      </c>
      <c r="EP35" s="457"/>
      <c r="EQ35" s="458">
        <f>$I35+$N35+$S35+$X35+$AC35+$AH35+$AM35+$AR35+$AW35+$BB35+$BG35+$BL35+$BQ35+$BV35+$CA35+$CF35+$CK35+$CP35+$CU35+$CZ35+$DE35+$DJ35+$DO35+$DT35+$DY35+$ED35+$EI35</f>
        <v>282</v>
      </c>
      <c r="ER35" s="459">
        <f>IF(OR($E35="B",$F35="B"),0,$I35)+IF(OR($J35="B",$K35="B"),0,$N35)+IF(OR($O35="B",$P35="B"),0,$S35)+IF(OR($T35="B",$U35="B"),0,$X35)+IF(OR($Y35="B",$Z35="B"),0,$AC35)+IF(OR($AD35="B",$AE35="B"),0,$AH35)+IF(OR($AI35="B",$AJ35="B"),0,$AM35)+IF(OR($HP13="B",$AO35="B"),0,$AR35)+IF(OR($AS35="B",$AT35="B"),0,$AW35)+IF(OR($AX35="B",$AY35="B"),0,$BB35)+IF(OR($BC35="B",$BD35="B"),0,$BG35)+IF(OR($BH35="B",$BI35="B"),0,$BL35)+IF(OR($BM35="B",$BN35="B"),0,$BQ35)+IF(OR($BR35="B",$BS35="B"),0,$BV35)+IF(OR($BW35="B",$BX35="B"),0,$CA35)+IF(OR($CB35="B",$CC35="B"),0,$CF35)+IF(OR($CG35="B",$CH35="B"),0,$CK35)+IF(OR($CL35="B",$CM35="B"),0,$CP35)+IF(OR($CQ35="B",$CR35="B"),0,$CU35)+IF(OR($CV35="B",$CW35="B"),0,$CZ35)+IF(OR($DA35="B",$DB35="B"),0,$DE35)+IF(OR($DF35="B",$DG35="B"),0,$DJ35)+IF(OR($DK35="B",$DL35="B"),0,$DO35)+IF(OR($DP35="B",$DQ35="B"),0,$DT35)+IF(OR($DU35="B",$DV35="B"),0,$DY35)+IF(OR($DZ35="B",$EA35="B"),0,$ED35)+IF(OR($EE35="B",$EF35="B"),0,$EI35)</f>
        <v>282</v>
      </c>
      <c r="ES35" s="460">
        <f>IF(EJ35&gt;0,EQ35/EJ35," " )</f>
        <v>10.444444444444445</v>
      </c>
      <c r="ET35" s="461">
        <f>IF(EL35&gt;0,ER35/EL35," " )</f>
        <v>10.444444444444445</v>
      </c>
      <c r="EU35" s="462"/>
      <c r="EV35" s="463">
        <f>EQ35+EX$20-EJ35</f>
        <v>282</v>
      </c>
      <c r="EW35" s="464">
        <f>ER35+EX$20-EL35</f>
        <v>282</v>
      </c>
      <c r="EX35" s="465">
        <f>IF(EJ35&gt;0,EV35/EJ35," " )</f>
        <v>10.444444444444445</v>
      </c>
      <c r="EY35" s="466">
        <f>IF(EL35&gt;0,EW35/EL35," " )</f>
        <v>10.444444444444445</v>
      </c>
      <c r="EZ35" s="462"/>
      <c r="FA35" s="368">
        <f>EJ35-EM35</f>
        <v>27</v>
      </c>
      <c r="FB35" s="467">
        <f>EM35</f>
        <v>0</v>
      </c>
      <c r="FC35" s="365">
        <f>G35+L35+Q35+V35+AA35+AF35+AK35+AP35+AU35+AZ35+BE35+BJ35+BO35+BT35+BY35+CD35+CI35+CN35+CS35+CX35+DC35+DH35+DM35+DR35+DW35+EB35+EG35</f>
        <v>16.786819857953457</v>
      </c>
      <c r="FD35" s="475">
        <f>IF(EJ35&gt;0,FC35/EJ35," " )</f>
        <v>0.62173406881309101</v>
      </c>
      <c r="FE35" s="488">
        <f>H35+M35+R35+W35+AB35+AG35+AL35+AQ35+AV35+BA35+BF35+BK35+BP35+BU35+BZ35+CE35+CJ35+CO35+CT35+CY35+DD35+DI35+DN35+DS35+DX35+EC35+EH35</f>
        <v>23.523620696545596</v>
      </c>
      <c r="FF35" s="232">
        <f>IF(EJ35&gt;0,FE35/EJ35," " )</f>
        <v>0.8712452109831702</v>
      </c>
      <c r="FG35" s="15"/>
      <c r="FH35" s="37">
        <f t="shared" si="0"/>
        <v>9</v>
      </c>
    </row>
    <row r="36" spans="2:167" ht="17" customHeight="1" thickBot="1" x14ac:dyDescent="0.25">
      <c r="B36" s="284" t="s">
        <v>65</v>
      </c>
      <c r="C36" s="285" t="s">
        <v>66</v>
      </c>
      <c r="D36" s="328">
        <v>538717</v>
      </c>
      <c r="E36" s="329"/>
      <c r="F36" s="314"/>
      <c r="G36" s="314"/>
      <c r="H36" s="314"/>
      <c r="I36" s="314">
        <f>SUM(E36:F36)+IF(E36="B",1,0)*E$102+IF(F36="B",1,0)*F$102+IF(E36="Løype",1)*$O$4+IF(F36="Løype",1)*$O$4+IF(E36="Arr",1)*$O$5+IF(F36="Arr",1)*$O$5</f>
        <v>0</v>
      </c>
      <c r="J36" s="330"/>
      <c r="K36" s="331">
        <v>1</v>
      </c>
      <c r="L36" s="278">
        <v>0.97916666666666663</v>
      </c>
      <c r="M36" s="278">
        <v>0.97916666666666663</v>
      </c>
      <c r="N36" s="314">
        <f>SUM(J36:K36)+IF(J36="B",1,0)*J$102+IF(K36="B",1,0)*K$102+IF(J36="Løype",1)*$O$4+IF(K36="Løype",1)*$O$4+IF(J36="Arr",1)*$O$5+IF(K36="Arr",1)*$O$5</f>
        <v>1</v>
      </c>
      <c r="O36" s="332">
        <v>2</v>
      </c>
      <c r="P36" s="331"/>
      <c r="Q36" s="278">
        <v>0.9375</v>
      </c>
      <c r="R36" s="278">
        <v>0.85416666666666663</v>
      </c>
      <c r="S36" s="314">
        <f>SUM(O36:P36)+IF(O36="B",1,0)*O$102+IF(P36="B",1,0)*P$102+IF(O36="Løype",1)*$O$4+IF(P36="Løype",1)*$O$4+IF(O36="Arr",1)*$O$5+IF(P36="Arr",1)*$O$5</f>
        <v>2</v>
      </c>
      <c r="T36" s="332"/>
      <c r="U36" s="331"/>
      <c r="V36" s="330"/>
      <c r="W36" s="330"/>
      <c r="X36" s="314">
        <f>SUM(T36:U36)+IF(T36="B",1,0)*T$102+IF(U36="B",1,0)*U$102+IF(T36="Løype",1)*$O$4+IF(U36="Løype",1)*$O$4+IF(T36="Arr",1)*$O$5+IF(U36="Arr",1)*$O$5</f>
        <v>0</v>
      </c>
      <c r="Y36" s="167"/>
      <c r="Z36" s="43"/>
      <c r="AA36" s="197"/>
      <c r="AB36" s="197"/>
      <c r="AC36" s="314">
        <f>SUM(Y36:Z36)+IF(Y36="B",1,0)*Y$102+IF(Z36="B",1,0)*Z$102+IF(Y36="Løype",1)*$O$4+IF(Z36="Løype",1)*$O$4+IF(Y36="Arr",1)*$O$5+IF(Z36="Arr",1)*$O$5</f>
        <v>0</v>
      </c>
      <c r="AD36" s="332"/>
      <c r="AE36" s="316"/>
      <c r="AF36" s="278"/>
      <c r="AG36" s="278"/>
      <c r="AH36" s="314">
        <f>SUM(AD36:AE36)+IF(AD36="B",1,0)*AD$102+IF(AE36="B",1,0)*AE$102+IF(AD36="Løype",1)*$O$4+IF(AE36="Løype",1)*$O$4+IF(AD36="Arr",1)*$O$5+IF(AE36="Arr",1)*$O$5</f>
        <v>0</v>
      </c>
      <c r="AI36" s="286"/>
      <c r="AJ36" s="283">
        <v>2</v>
      </c>
      <c r="AK36" s="278">
        <v>0.9285714285714286</v>
      </c>
      <c r="AL36" s="278">
        <v>0.88095238095238093</v>
      </c>
      <c r="AM36" s="314">
        <f>SUM(AI36:AJ36)+IF(AI36="B",1,0)*AI$102+IF(AJ36="B",1,0)*AJ$102+IF(AI36="Løype",1)*$O$4+IF(AJ36="Løype",1)*$O$4+IF(AI36="Arr",1)*$O$5+IF(AJ36="Arr",1)*$O$5</f>
        <v>2</v>
      </c>
      <c r="AN36" s="286"/>
      <c r="AO36" s="283"/>
      <c r="AP36" s="278"/>
      <c r="AQ36" s="278"/>
      <c r="AR36" s="314">
        <f>SUM(AN36:AO36)+IF(AN36="B",1,0)*AN$102+IF(AO36="B",1,0)*AO$102+IF(AN36="Løype",1)*$O$4+IF(AO36="Løype",1)*$O$4+IF(AN36="Arr",1)*$O$5+IF(AO36="Arr",1)*$O$5</f>
        <v>0</v>
      </c>
      <c r="AS36" s="286"/>
      <c r="AT36" s="283">
        <v>9</v>
      </c>
      <c r="AU36" s="278">
        <v>0.63043478260869568</v>
      </c>
      <c r="AV36" s="278">
        <v>0.5</v>
      </c>
      <c r="AW36" s="314">
        <f>SUM(AS36:AT36)+IF(AS36="B",1,0)*AS$102+IF(AT36="B",1,0)*AT$102+IF(AS36="Løype",1)*$O$4+IF(AT36="Løype",1)*$O$4+IF(AS36="Arr",1)*$O$5+IF(AT36="Arr",1)*$O$5</f>
        <v>9</v>
      </c>
      <c r="AX36" s="286"/>
      <c r="AY36" s="283">
        <v>1</v>
      </c>
      <c r="AZ36" s="278">
        <v>0.98148148148148151</v>
      </c>
      <c r="BA36" s="278">
        <v>0.94444444444444442</v>
      </c>
      <c r="BB36" s="314">
        <f>SUM(AX36:AY36)+IF(AX36="B",1,0)*AX$102+IF(AY36="B",1,0)*AY$102+IF(AX36="Løype",1)*$O$4+IF(AY36="Løype",1)*$O$4+IF(AX36="Arr",1)*$O$5+IF(AY36="Arr",1)*$O$5</f>
        <v>1</v>
      </c>
      <c r="BC36" s="286"/>
      <c r="BD36" s="283">
        <v>3</v>
      </c>
      <c r="BE36" s="333">
        <v>0.90740740740740744</v>
      </c>
      <c r="BF36" s="278">
        <v>0.79629629629629628</v>
      </c>
      <c r="BG36" s="314">
        <f>SUM(BC36:BD36)+IF(BC36="B",1,0)*BC$102+IF(BD36="B",1,0)*BD$102+IF(BC36="Løype",1)*$O$4+IF(BD36="Løype",1)*$O$4+IF(BC36="Arr",1)*$O$5+IF(BD36="Arr",1)*$O$5</f>
        <v>3</v>
      </c>
      <c r="BH36" s="327"/>
      <c r="BI36" s="283"/>
      <c r="BJ36" s="316"/>
      <c r="BK36" s="330"/>
      <c r="BL36" s="314">
        <f>SUM(BH36:BI36)+IF(BH36="B",1,0)*BH$102+IF(BI36="B",1,0)*BI$102+IF(BH36="Løype",1)*$O$4+IF(BI36="Løype",1)*$O$4+IF(BH36="Arr",1)*$O$5+IF(BI36="Arr",1)*$O$5</f>
        <v>0</v>
      </c>
      <c r="BM36" s="334"/>
      <c r="BN36" s="283">
        <v>1</v>
      </c>
      <c r="BO36" s="333">
        <v>0.97916666666666663</v>
      </c>
      <c r="BP36" s="278">
        <v>0.97916666666666663</v>
      </c>
      <c r="BQ36" s="314">
        <f>SUM(BM36:BN36)+IF(BM36="B",1,0)*BM$102+IF(BN36="B",1,0)*BN$102+IF(BM36="Løype",1)*$O$4+IF(BN36="Løype",1)*$O$4+IF(BM36="Arr",1)*$O$5+IF(BN36="Arr",1)*$O$5</f>
        <v>1</v>
      </c>
      <c r="BR36" s="327"/>
      <c r="BS36" s="283"/>
      <c r="BT36" s="316"/>
      <c r="BU36" s="330"/>
      <c r="BV36" s="314">
        <f>SUM(BR36:BS36)+IF(BR36="B",1,0)*BR$102+IF(BS36="B",1,0)*BS$102+IF(BR36="Løype",1)*$O$4+IF(BS36="Løype",1)*$O$4+IF(BR36="Arr",1)*$O$5+IF(BS36="Arr",1)*$O$5</f>
        <v>0</v>
      </c>
      <c r="BW36" s="327"/>
      <c r="BX36" s="81" t="s">
        <v>62</v>
      </c>
      <c r="BY36" s="333">
        <v>0.98333333333333328</v>
      </c>
      <c r="BZ36" s="278">
        <v>0.98333333333333328</v>
      </c>
      <c r="CA36" s="314">
        <f>SUM(BW36:BX36)+IF(BW36="B",1,0)*BW$102+IF(BX36="B",1,0)*BX$102+IF(BW36="Løype",1)*$O$4+IF(BX36="Løype",1)*$O$4+IF(BW36="Arr",1)*$O$5+IF(BX36="Arr",1)*$O$5</f>
        <v>1</v>
      </c>
      <c r="CB36" s="327"/>
      <c r="CC36" s="283"/>
      <c r="CD36" s="316"/>
      <c r="CE36" s="330"/>
      <c r="CF36" s="314">
        <f>SUM(CB36:CC36)+IF(CB36="B",1,0)*CB$102+IF(CC36="B",1,0)*CC$102+IF(CB36="Løype",1)*$O$4+IF(CC36="Løype",1)*$O$4+IF(CB36="Arr",1)*$O$5+IF(CC36="Arr",1)*$O$5</f>
        <v>0</v>
      </c>
      <c r="CG36" s="502"/>
      <c r="CH36" s="283">
        <v>2</v>
      </c>
      <c r="CI36" s="333">
        <v>0.95</v>
      </c>
      <c r="CJ36" s="278">
        <v>0.95</v>
      </c>
      <c r="CK36" s="314">
        <f>SUM(CG36:CH36)+IF(CI64="B",1,0)*CG$102+IF(CH36="B",1,0)*CH$102+IF(CI64="Løype",1)*$O$4+IF(CH36="Løype",1)*$O$4+IF(CI64="Arr",1)*$O$5+IF(CH36="Arr",1)*$O$5</f>
        <v>2</v>
      </c>
      <c r="CL36" s="327"/>
      <c r="CM36" s="283">
        <v>1</v>
      </c>
      <c r="CN36" s="333">
        <v>0.984375</v>
      </c>
      <c r="CO36" s="278">
        <v>0.921875</v>
      </c>
      <c r="CP36" s="314">
        <f>SUM(CL36:CM36)+IF(CL36="B",1,0)*CL$102+IF(CM36="B",1,0)*CM$102+IF(CL36="Løype",1)*$O$4+IF(CM36="Løype",1)*$O$4+IF(CL36="Arr",1)*$O$5+IF(CM36="Arr",1)*$O$5</f>
        <v>1</v>
      </c>
      <c r="CQ36" s="327"/>
      <c r="CR36" s="283">
        <v>2</v>
      </c>
      <c r="CS36" s="316">
        <v>0.92500000000000004</v>
      </c>
      <c r="CT36" s="330">
        <v>0.97499999999999998</v>
      </c>
      <c r="CU36" s="314">
        <f>SUM(CQ36:CR36)+IF(CQ36="B",1,0)*CQ$102+IF(CR36="B",1,0)*CR$102+IF(CQ36="Løype",1)*$O$4+IF(CR36="Løype",1)*$O$4+IF(CQ36="Arr",1)*$O$5+IF(CR36="Arr",1)*$O$5</f>
        <v>2</v>
      </c>
      <c r="CV36" s="327"/>
      <c r="CW36" s="283"/>
      <c r="CX36" s="333"/>
      <c r="CY36" s="330"/>
      <c r="CZ36" s="314">
        <f>SUM(CV36:CW36)+IF(CV36="B",1,0)*CV$102+IF(CW36="B",1,0)*CW$102+IF(CV36="Løype",1)*$O$4+IF(CW36="Løype",1)*$O$4+IF(CV36="Arr",1)*$O$5+IF(CW36="Arr",1)*$O$5</f>
        <v>0</v>
      </c>
      <c r="DA36" s="327"/>
      <c r="DB36" s="283">
        <v>3</v>
      </c>
      <c r="DC36" s="333">
        <v>0.89583333333333337</v>
      </c>
      <c r="DD36" s="278">
        <v>0.8125</v>
      </c>
      <c r="DE36" s="314">
        <f>SUM(DA36:DB36)+IF(DA36="B",1,0)*DA$102+IF(DB36="B",1,0)*DB$102+IF(DA36="Løype",1)*$O$4+IF(DB36="Løype",1)*$O$4+IF(DA36="Arr",1)*$O$5+IF(DB36="Arr",1)*$O$5</f>
        <v>3</v>
      </c>
      <c r="DF36" s="327"/>
      <c r="DG36" s="283">
        <v>3</v>
      </c>
      <c r="DH36" s="333">
        <v>0.93055555555555558</v>
      </c>
      <c r="DI36" s="278">
        <v>0.84722222222222221</v>
      </c>
      <c r="DJ36" s="314">
        <f>SUM(DF36:DG36)+IF(DF36="B",1,0)*DF$102+IF(DG36="B",1,0)*DG$102+IF(DF36="Løype",1)*$O$4+IF(DG36="Løype",1)*$O$4+IF(DF36="Arr",1)*$O$5+IF(DG36="Arr",1)*$O$5</f>
        <v>3</v>
      </c>
      <c r="DK36" s="327"/>
      <c r="DL36" s="283">
        <v>3</v>
      </c>
      <c r="DM36" s="333">
        <v>0.9107142857142857</v>
      </c>
      <c r="DN36" s="278">
        <v>0.8035714285714286</v>
      </c>
      <c r="DO36" s="314">
        <f>SUM(DK36:DL36)+IF(DK36="B",1,0)*DK$102+IF(DL36="B",1,0)*DL$102+IF(DK36="Løype",1)*$O$4+IF(DL36="Løype",1)*$O$4+IF(DK36="Arr",1)*$O$5+IF(DL36="Arr",1)*$O$5</f>
        <v>3</v>
      </c>
      <c r="DP36" s="327"/>
      <c r="DQ36" s="283"/>
      <c r="DR36" s="316"/>
      <c r="DS36" s="330"/>
      <c r="DT36" s="314">
        <f>SUM(DP36:DQ36)+IF(DP36="B",1,0)*DP$102+IF(DQ36="B",1,0)*DQ$102+IF(DP36="Løype",1)*$O$4+IF(DQ36="Løype",1)*$O$4+IF(DP36="Arr",1)*$O$5+IF(DQ36="Arr",1)*$O$5</f>
        <v>0</v>
      </c>
      <c r="DU36" s="327"/>
      <c r="DV36" s="81" t="s">
        <v>62</v>
      </c>
      <c r="DW36" s="333">
        <v>0.98484848484848486</v>
      </c>
      <c r="DX36" s="278">
        <v>0.98484848484848486</v>
      </c>
      <c r="DY36" s="314">
        <f>SUM(DU36:DV36)+IF(DU36="B",1,0)*DU$102+IF(DV36="B",1,0)*DV$102+IF(DU36="Løype",1)*$O$4+IF(DV36="Løype",1)*$O$4+IF(DU36="Arr",1)*$O$5+IF(DV36="Arr",1)*$O$5</f>
        <v>1</v>
      </c>
      <c r="DZ36" s="538"/>
      <c r="EA36" s="513">
        <v>10</v>
      </c>
      <c r="EB36" s="518">
        <v>0.76666666666666661</v>
      </c>
      <c r="EC36" s="520">
        <v>0.56666666666666665</v>
      </c>
      <c r="ED36" s="314">
        <f>SUM(DZ36:EA36)+IF(DZ36="B",1,0)*DZ$102+IF(EA36="B",1,0)*EA$102+IF(DZ36="Løype",1)*$O$4+IF(EA36="Løype",1)*$O$4+IF(DZ36="Arr",1)*$O$5+IF(EA36="Arr",1)*$O$5</f>
        <v>10</v>
      </c>
      <c r="EE36" s="538"/>
      <c r="EF36" s="513">
        <v>5</v>
      </c>
      <c r="EG36" s="518">
        <v>0.88461538461538458</v>
      </c>
      <c r="EH36" s="520">
        <v>0.73076923076923084</v>
      </c>
      <c r="EI36" s="314">
        <f>SUM(EE36:EF36)+IF(EE36="B",1,0)*EE$102+IF(EF36="B",1,0)*EF$102+IF(EE36="Løype",1)*$O$4+IF(EF36="Løype",1)*$O$4+IF(EE36="Arr",1)*$O$5+IF(EF36="Arr",1)*$O$5</f>
        <v>5</v>
      </c>
      <c r="EJ36" s="528">
        <f>COUNTIF($E36:$EI36,"&gt;0")/4+COUNTIF($E36:$EI36,"B")/4+COUNTIF($E36:$EI36,"Arr")/4+COUNTIF($E36:$EI36,"Løype")/4</f>
        <v>17</v>
      </c>
      <c r="EK36" s="575">
        <f>COUNTIF($BH36:$EI36,"&gt;0")/4+COUNTIF($BH36:$EI36,"B")/4+COUNTIF($BH36:$EI36,"Arr")/4+COUNTIF($BH36:$EI36,"Løype")/4</f>
        <v>11</v>
      </c>
      <c r="EL36" s="293">
        <f>COUNTIF($E36:$EI36,"&gt;0")/4+COUNTIF($E36:$EI36,"Arr")/4+COUNTIF($E36:$EI36,"Løype")/4-COUNTIF($E36:$EI36,"B")*3/4</f>
        <v>17</v>
      </c>
      <c r="EM36" s="293">
        <f>COUNTIF(E36:EI36,"Arr")+COUNTIF(E36:EI36,"Løype")</f>
        <v>2</v>
      </c>
      <c r="EN36" s="569">
        <f>COUNTIF(BH36:EI36,"Arr")+COUNTIF(BH36:EI36,"Løype")</f>
        <v>2</v>
      </c>
      <c r="EO36" s="300">
        <f>EK36-EN36</f>
        <v>9</v>
      </c>
      <c r="EP36" s="15"/>
      <c r="EQ36" s="61">
        <f>$I36+$N36+$S36+$X36+$AC36+$AH36+$AM36+$AR36+$AW36+$BB36+$BG36+$BL36+$BQ36+$BV36+$CA36+$CF36+$CK36+$CP36+$CU36+$CZ36+$DE36+$DJ36+$DO36+$DT36+$DY36+$ED36+$EI36</f>
        <v>50</v>
      </c>
      <c r="ER36" s="191">
        <f>IF(OR($E36="B",$F36="B"),0,$I36)+IF(OR($J36="B",$K36="B"),0,$N36)+IF(OR($O36="B",$P36="B"),0,$S36)+IF(OR($T36="B",$U36="B"),0,$X36)+IF(OR($Y36="B",$Z36="B"),0,$AC36)+IF(OR($AD36="B",$AE36="B"),0,$AH36)+IF(OR($AI36="B",$AJ36="B"),0,$AM36)+IF(OR($HP15="B",$AO36="B"),0,$AR36)+IF(OR($AS36="B",$AT36="B"),0,$AW36)+IF(OR($AX36="B",$AY36="B"),0,$BB36)+IF(OR($BC36="B",$BD36="B"),0,$BG36)+IF(OR($BH36="B",$BI36="B"),0,$BL36)+IF(OR($BM36="B",$BN36="B"),0,$BQ36)+IF(OR($BR36="B",$BS36="B"),0,$BV36)+IF(OR($BW36="B",$BX36="B"),0,$CA36)+IF(OR($CB36="B",$CC36="B"),0,$CF36)+IF(OR($CG36="B",$CH36="B"),0,$CK36)+IF(OR($CL36="B",$CM36="B"),0,$CP36)+IF(OR($CQ36="B",$CR36="B"),0,$CU36)+IF(OR($CV36="B",$CW36="B"),0,$CZ36)+IF(OR($DA36="B",$DB36="B"),0,$DE36)+IF(OR($DF36="B",$DG36="B"),0,$DJ36)+IF(OR($DK36="B",$DL36="B"),0,$DO36)+IF(OR($DP36="B",$DQ36="B"),0,$DT36)+IF(OR($DU36="B",$DV36="B"),0,$DY36)+IF(OR($DZ36="B",$EA36="B"),0,$ED36)+IF(OR($EE36="B",$EF36="B"),0,$EI36)</f>
        <v>50</v>
      </c>
      <c r="ES36" s="28">
        <f>IF(EJ36&gt;0,EQ36/EJ36," " )</f>
        <v>2.9411764705882355</v>
      </c>
      <c r="ET36" s="62">
        <f>IF(EL36&gt;0,ER36/EL36," " )</f>
        <v>2.9411764705882355</v>
      </c>
      <c r="EU36" s="63"/>
      <c r="EV36" s="270">
        <f>EQ36+EX$20-EJ36</f>
        <v>60</v>
      </c>
      <c r="EW36" s="272">
        <f>ER36+EX$20-EL36</f>
        <v>60</v>
      </c>
      <c r="EX36" s="23">
        <f>IF(EJ36&gt;0,EV36/EJ36," " )</f>
        <v>3.5294117647058822</v>
      </c>
      <c r="EY36" s="74">
        <f>IF(EL36&gt;0,EW36/EL36," " )</f>
        <v>3.5294117647058822</v>
      </c>
      <c r="EZ36" s="63"/>
      <c r="FA36" s="368">
        <f>EJ36-EM36</f>
        <v>15</v>
      </c>
      <c r="FB36" s="369">
        <f>EM36</f>
        <v>2</v>
      </c>
      <c r="FC36" s="365">
        <f>G36+L36+Q36+V36+AA36+AF36+AK36+AP36+AU36+AZ36+BE36+BJ36+BO36+BT36+BY36+CD36+CI36+CN36+CS36+CX36+DC36+DH36+DM36+DR36+DW36+EB36+EG36</f>
        <v>15.559670477469391</v>
      </c>
      <c r="FD36" s="475">
        <f>IF(EJ36&gt;0,FC36/EJ36," " )</f>
        <v>0.91527473396878767</v>
      </c>
      <c r="FE36" s="488">
        <f>H36+M36+R36+W36+AB36+AG36+AL36+AQ36+AV36+BA36+BF36+BK36+BP36+BU36+BZ36+CE36+CJ36+CO36+CT36+CY36+DD36+DI36+DN36+DS36+DX36+EC36+EH36</f>
        <v>14.509979488104488</v>
      </c>
      <c r="FF36" s="232">
        <f>IF(EJ36&gt;0,FE36/EJ36," " )</f>
        <v>0.85352820518261696</v>
      </c>
      <c r="FG36" s="15"/>
      <c r="FH36" s="37">
        <f t="shared" si="0"/>
        <v>10</v>
      </c>
    </row>
    <row r="37" spans="2:167" s="469" customFormat="1" ht="17" thickBot="1" x14ac:dyDescent="0.25">
      <c r="B37" s="284" t="s">
        <v>127</v>
      </c>
      <c r="C37" s="285" t="s">
        <v>128</v>
      </c>
      <c r="D37" s="328">
        <v>521022</v>
      </c>
      <c r="E37" s="329"/>
      <c r="F37" s="314">
        <v>4</v>
      </c>
      <c r="G37" s="335">
        <v>0.83333333333333337</v>
      </c>
      <c r="H37" s="335">
        <v>0.97619047619047616</v>
      </c>
      <c r="I37" s="314">
        <f>SUM(E37:F37)+IF(E37="B",1,0)*E$102+IF(F37="B",1,0)*F$102+IF(E37="Løype",1)*$O$4+IF(F37="Løype",1)*$O$4+IF(E37="Arr",1)*$O$5+IF(F37="Arr",1)*$O$5</f>
        <v>4</v>
      </c>
      <c r="J37" s="330"/>
      <c r="K37" s="331">
        <v>4</v>
      </c>
      <c r="L37" s="278">
        <v>0.85416666666666663</v>
      </c>
      <c r="M37" s="278">
        <v>0.5625</v>
      </c>
      <c r="N37" s="314">
        <f>SUM(J37:K37)+IF(J37="B",1,0)*J$102+IF(K37="B",1,0)*K$102+IF(J37="Løype",1)*$O$4+IF(K37="Løype",1)*$O$4+IF(J37="Arr",1)*$O$5+IF(K37="Arr",1)*$O$5</f>
        <v>4</v>
      </c>
      <c r="O37" s="332">
        <v>1</v>
      </c>
      <c r="P37" s="331"/>
      <c r="Q37" s="278">
        <v>0.97916666666666663</v>
      </c>
      <c r="R37" s="278">
        <v>0.89583333333333337</v>
      </c>
      <c r="S37" s="314">
        <f>SUM(O37:P37)+IF(O37="B",1,0)*O$102+IF(P37="B",1,0)*P$102+IF(O37="Løype",1)*$O$4+IF(P37="Løype",1)*$O$4+IF(O37="Arr",1)*$O$5+IF(P37="Arr",1)*$O$5</f>
        <v>1</v>
      </c>
      <c r="T37" s="332">
        <v>1</v>
      </c>
      <c r="U37" s="331"/>
      <c r="V37" s="278">
        <v>0.97916666666666663</v>
      </c>
      <c r="W37" s="278">
        <v>0.8125</v>
      </c>
      <c r="X37" s="314">
        <f>SUM(T37:U37)+IF(T37="B",1,0)*T$102+IF(U37="B",1,0)*U$102+IF(T37="Løype",1)*$O$4+IF(U37="Løype",1)*$O$4+IF(T37="Arr",1)*$O$5+IF(U37="Arr",1)*$O$5</f>
        <v>1</v>
      </c>
      <c r="Y37" s="332"/>
      <c r="Z37" s="316">
        <v>1</v>
      </c>
      <c r="AA37" s="278">
        <v>0.9838709677419355</v>
      </c>
      <c r="AB37" s="278">
        <v>0.9838709677419355</v>
      </c>
      <c r="AC37" s="314">
        <f>SUM(Y37:Z37)+IF(Y37="B",1,0)*Y$102+IF(Z37="B",1,0)*Z$102+IF(Y37="Løype",1)*$O$4+IF(Z37="Løype",1)*$O$4+IF(Y37="Arr",1)*$O$5+IF(Z37="Arr",1)*$O$5</f>
        <v>1</v>
      </c>
      <c r="AD37" s="332"/>
      <c r="AE37" s="316">
        <v>1</v>
      </c>
      <c r="AF37" s="278">
        <v>0.97619047619047616</v>
      </c>
      <c r="AG37" s="278">
        <v>0.97619047619047616</v>
      </c>
      <c r="AH37" s="314">
        <f>SUM(AD37:AE37)+IF(AD37="B",1,0)*AD$102+IF(AE37="B",1,0)*AE$102+IF(AD37="Løype",1)*$O$4+IF(AE37="Løype",1)*$O$4+IF(AD37="Arr",1)*$O$5+IF(AE37="Arr",1)*$O$5</f>
        <v>1</v>
      </c>
      <c r="AI37" s="286"/>
      <c r="AJ37" s="283">
        <v>3</v>
      </c>
      <c r="AK37" s="278">
        <v>0.88095238095238093</v>
      </c>
      <c r="AL37" s="278">
        <v>0.73809523809523814</v>
      </c>
      <c r="AM37" s="314">
        <f>SUM(AI37:AJ37)+IF(AI37="B",1,0)*AI$102+IF(AJ37="B",1,0)*AJ$102+IF(AI37="Løype",1)*$O$4+IF(AJ37="Løype",1)*$O$4+IF(AI37="Arr",1)*$O$5+IF(AJ37="Arr",1)*$O$5</f>
        <v>3</v>
      </c>
      <c r="AN37" s="286"/>
      <c r="AO37" s="283">
        <v>1</v>
      </c>
      <c r="AP37" s="278">
        <v>0.97916666666666663</v>
      </c>
      <c r="AQ37" s="278">
        <v>0.89583333333333337</v>
      </c>
      <c r="AR37" s="314">
        <f>SUM(AN37:AO37)+IF(AN37="B",1,0)*AN$102+IF(AO37="B",1,0)*AO$102+IF(AN37="Løype",1)*$O$4+IF(AO37="Løype",1)*$O$4+IF(AN37="Arr",1)*$O$5+IF(AO37="Arr",1)*$O$5</f>
        <v>1</v>
      </c>
      <c r="AS37" s="286"/>
      <c r="AT37" s="283">
        <v>1</v>
      </c>
      <c r="AU37" s="278">
        <v>0.97826086956521741</v>
      </c>
      <c r="AV37" s="278">
        <v>0.97826086956521741</v>
      </c>
      <c r="AW37" s="314">
        <f>SUM(AS37:AT37)+IF(AS37="B",1,0)*AS$102+IF(AT37="B",1,0)*AT$102+IF(AS37="Løype",1)*$O$4+IF(AT37="Løype",1)*$O$4+IF(AS37="Arr",1)*$O$5+IF(AT37="Arr",1)*$O$5</f>
        <v>1</v>
      </c>
      <c r="AX37" s="286"/>
      <c r="AY37" s="283">
        <v>3</v>
      </c>
      <c r="AZ37" s="278">
        <v>0.90740740740740744</v>
      </c>
      <c r="BA37" s="278">
        <v>0.83333333333333337</v>
      </c>
      <c r="BB37" s="314">
        <f>SUM(AX37:AY37)+IF(AX37="B",1,0)*AX$102+IF(AY37="B",1,0)*AY$102+IF(AX37="Løype",1)*$O$4+IF(AY37="Løype",1)*$O$4+IF(AX37="Arr",1)*$O$5+IF(AY37="Arr",1)*$O$5</f>
        <v>3</v>
      </c>
      <c r="BC37" s="286"/>
      <c r="BD37" s="283">
        <v>1</v>
      </c>
      <c r="BE37" s="333">
        <v>0.98148148148148151</v>
      </c>
      <c r="BF37" s="278">
        <v>0.98148148148148151</v>
      </c>
      <c r="BG37" s="314">
        <f>SUM(BC37:BD37)+IF(BC37="B",1,0)*BC$102+IF(BD37="B",1,0)*BD$102+IF(BC37="Løype",1)*$O$4+IF(BD37="Løype",1)*$O$4+IF(BC37="Arr",1)*$O$5+IF(BD37="Arr",1)*$O$5</f>
        <v>1</v>
      </c>
      <c r="BH37" s="327"/>
      <c r="BI37" s="283">
        <v>1</v>
      </c>
      <c r="BJ37" s="333">
        <v>0.96153846153846156</v>
      </c>
      <c r="BK37" s="278">
        <v>0.65384615384615385</v>
      </c>
      <c r="BL37" s="314">
        <f>SUM(BH37:BI37)+IF(BH37="B",1,0)*BH$102+IF(BI37="B",1,0)*BI$102+IF(BH37="Løype",1)*$O$4+IF(BI37="Løype",1)*$O$4+IF(BH37="Arr",1)*$O$5+IF(BI37="Arr",1)*$O$5</f>
        <v>1</v>
      </c>
      <c r="BM37" s="334"/>
      <c r="BN37" s="283">
        <v>2</v>
      </c>
      <c r="BO37" s="333">
        <v>0.9375</v>
      </c>
      <c r="BP37" s="278">
        <v>0.60416666666666674</v>
      </c>
      <c r="BQ37" s="314">
        <f>SUM(BM37:BN37)+IF(BM37="B",1,0)*BM$102+IF(BN37="B",1,0)*BN$102+IF(BM37="Løype",1)*$O$4+IF(BN37="Løype",1)*$O$4+IF(BM37="Arr",1)*$O$5+IF(BN37="Arr",1)*$O$5</f>
        <v>2</v>
      </c>
      <c r="BR37" s="327"/>
      <c r="BS37" s="81" t="s">
        <v>62</v>
      </c>
      <c r="BT37" s="333">
        <v>0.98</v>
      </c>
      <c r="BU37" s="278">
        <v>0.98</v>
      </c>
      <c r="BV37" s="314">
        <f>SUM(BR37:BS37)+IF(BR37="B",1,0)*BR$102+IF(BS37="B",1,0)*BS$102+IF(BR37="Løype",1)*$O$4+IF(BS37="Løype",1)*$O$4+IF(BR37="Arr",1)*$O$5+IF(BS37="Arr",1)*$O$5</f>
        <v>1</v>
      </c>
      <c r="BW37" s="327"/>
      <c r="BX37" s="283">
        <v>3</v>
      </c>
      <c r="BY37" s="333">
        <v>0.91666666666666663</v>
      </c>
      <c r="BZ37" s="278">
        <v>0.71666666666666667</v>
      </c>
      <c r="CA37" s="314">
        <f>SUM(BW37:BX37)+IF(BW37="B",1,0)*BW$102+IF(BX37="B",1,0)*BX$102+IF(BW37="Løype",1)*$O$4+IF(BX37="Løype",1)*$O$4+IF(BW37="Arr",1)*$O$5+IF(BX37="Arr",1)*$O$5</f>
        <v>3</v>
      </c>
      <c r="CB37" s="327"/>
      <c r="CC37" s="283">
        <v>3</v>
      </c>
      <c r="CD37" s="333">
        <v>0.91666666666666663</v>
      </c>
      <c r="CE37" s="278">
        <v>0.8833333333333333</v>
      </c>
      <c r="CF37" s="314">
        <f>SUM(CB37:CC37)+IF(CB37="B",1,0)*CB$102+IF(CC37="B",1,0)*CC$102+IF(CB37="Løype",1)*$O$4+IF(CC37="Løype",1)*$O$4+IF(CB37="Arr",1)*$O$5+IF(CC37="Arr",1)*$O$5</f>
        <v>3</v>
      </c>
      <c r="CG37" s="327"/>
      <c r="CH37" s="283">
        <v>5</v>
      </c>
      <c r="CI37" s="333">
        <v>0.85</v>
      </c>
      <c r="CJ37" s="278">
        <v>0.75</v>
      </c>
      <c r="CK37" s="314">
        <f>SUM(CG37:CH37)+IF(CG37="B",1,0)*CG$102+IF(CH37="B",1,0)*CH$102+IF(CG37="Løype",1)*$O$4+IF(CH37="Løype",1)*$O$4+IF(CG37="Arr",1)*$O$5+IF(CH37="Arr",1)*$O$5</f>
        <v>5</v>
      </c>
      <c r="CL37" s="327"/>
      <c r="CM37" s="81" t="s">
        <v>62</v>
      </c>
      <c r="CN37" s="333">
        <v>0.984375</v>
      </c>
      <c r="CO37" s="512">
        <v>0.984375</v>
      </c>
      <c r="CP37" s="314">
        <f>SUM(CL37:CM37)+IF(CL37="B",1,0)*CL$102+IF(CM37="B",1,0)*CM$102+IF(CL37="Løype",1)*$O$4+IF(CM37="Løype",1)*$O$4+IF(CL37="Arr",1)*$O$5+IF(CM37="Arr",1)*$O$5</f>
        <v>1</v>
      </c>
      <c r="CQ37" s="327"/>
      <c r="CR37" s="283">
        <v>1</v>
      </c>
      <c r="CS37" s="316">
        <v>0.97499999999999998</v>
      </c>
      <c r="CT37" s="330">
        <v>0.82499999999999996</v>
      </c>
      <c r="CU37" s="314">
        <f>SUM(CQ37:CR37)+IF(CQ37="B",1,0)*CQ$102+IF(CR37="B",1,0)*CR$102+IF(CQ37="Løype",1)*$O$4+IF(CR37="Løype",1)*$O$4+IF(CQ37="Arr",1)*$O$5+IF(CR37="Arr",1)*$O$5</f>
        <v>1</v>
      </c>
      <c r="CV37" s="327"/>
      <c r="CW37" s="283">
        <v>2</v>
      </c>
      <c r="CX37" s="333">
        <v>0.95454545454545459</v>
      </c>
      <c r="CY37" s="278">
        <v>0.86363636363636365</v>
      </c>
      <c r="CZ37" s="314">
        <f>SUM(CV37:CW37)+IF(CV37="B",1,0)*CV$102+IF(CW37="B",1,0)*CW$102+IF(CV37="Løype",1)*$O$4+IF(CW37="Løype",1)*$O$4+IF(CV37="Arr",1)*$O$5+IF(CW37="Arr",1)*$O$5</f>
        <v>2</v>
      </c>
      <c r="DA37" s="327"/>
      <c r="DB37" s="283">
        <v>2</v>
      </c>
      <c r="DC37" s="333">
        <v>0.9375</v>
      </c>
      <c r="DD37" s="278">
        <v>0.77083333333333337</v>
      </c>
      <c r="DE37" s="314">
        <f>SUM(DA37:DB37)+IF(DA37="B",1,0)*DA$102+IF(DB37="B",1,0)*DB$102+IF(DA37="Løype",1)*$O$4+IF(DB37="Løype",1)*$O$4+IF(DA37="Arr",1)*$O$5+IF(DB37="Arr",1)*$O$5</f>
        <v>2</v>
      </c>
      <c r="DF37" s="327"/>
      <c r="DG37" s="283">
        <v>1</v>
      </c>
      <c r="DH37" s="333">
        <v>0.98611111111111116</v>
      </c>
      <c r="DI37" s="278">
        <v>0.90277777777777779</v>
      </c>
      <c r="DJ37" s="314">
        <f>SUM(DF37:DG37)+IF(DF37="B",1,0)*DF$102+IF(DG37="B",1,0)*DG$102+IF(DF37="Løype",1)*$O$4+IF(DG37="Løype",1)*$O$4+IF(DF37="Arr",1)*$O$5+IF(DG37="Arr",1)*$O$5</f>
        <v>1</v>
      </c>
      <c r="DK37" s="327"/>
      <c r="DL37" s="283">
        <v>1</v>
      </c>
      <c r="DM37" s="333">
        <v>0.9821428571428571</v>
      </c>
      <c r="DN37" s="278">
        <v>0.9464285714285714</v>
      </c>
      <c r="DO37" s="314">
        <f>SUM(DK37:DL37)+IF(DK37="B",1,0)*DK$102+IF(DL37="B",1,0)*DL$102+IF(DK37="Løype",1)*$O$4+IF(DL37="Løype",1)*$O$4+IF(DK37="Arr",1)*$O$5+IF(DL37="Arr",1)*$O$5</f>
        <v>1</v>
      </c>
      <c r="DP37" s="327"/>
      <c r="DQ37" s="283">
        <v>4</v>
      </c>
      <c r="DR37" s="333">
        <v>0.87931034482758619</v>
      </c>
      <c r="DS37" s="278">
        <v>0.81034482758620685</v>
      </c>
      <c r="DT37" s="314">
        <f>SUM(DP37:DQ37)+IF(DP37="B",1,0)*DP$102+IF(DQ37="B",1,0)*DQ$102+IF(DP37="Løype",1)*$O$4+IF(DQ37="Løype",1)*$O$4+IF(DP37="Arr",1)*$O$5+IF(DQ37="Arr",1)*$O$5</f>
        <v>4</v>
      </c>
      <c r="DU37" s="327"/>
      <c r="DV37" s="283">
        <v>1</v>
      </c>
      <c r="DW37" s="333">
        <v>0.98484848484848486</v>
      </c>
      <c r="DX37" s="278">
        <v>0.89393939393939392</v>
      </c>
      <c r="DY37" s="314">
        <f>SUM(DU37:DV37)+IF(DU37="B",1,0)*DU$102+IF(DV37="B",1,0)*DV$102+IF(DU37="Løype",1)*$O$4+IF(DV37="Løype",1)*$O$4+IF(DU37="Arr",1)*$O$5+IF(DV37="Arr",1)*$O$5</f>
        <v>1</v>
      </c>
      <c r="DZ37" s="538"/>
      <c r="EA37" s="283">
        <v>3</v>
      </c>
      <c r="EB37" s="518">
        <v>0.94444444444444442</v>
      </c>
      <c r="EC37" s="520">
        <v>0.83333333333333337</v>
      </c>
      <c r="ED37" s="314">
        <f>SUM(DZ37:EA37)+IF(DZ37="B",1,0)*DZ$102+IF(EA37="B",1,0)*EA$102+IF(DZ37="Løype",1)*$O$4+IF(EA37="Løype",1)*$O$4+IF(DZ37="Arr",1)*$O$5+IF(EA37="Arr",1)*$O$5</f>
        <v>3</v>
      </c>
      <c r="EE37" s="538"/>
      <c r="EF37" s="283">
        <v>1</v>
      </c>
      <c r="EG37" s="518">
        <v>0.98717948717948723</v>
      </c>
      <c r="EH37" s="520">
        <v>0.85897435897435903</v>
      </c>
      <c r="EI37" s="314">
        <f>SUM(EE37:EF37)+IF(EE37="B",1,0)*EE$102+IF(EF37="B",1,0)*EF$102+IF(EE37="Løype",1)*$O$4+IF(EF37="Løype",1)*$O$4+IF(EE37="Arr",1)*$O$5+IF(EF37="Arr",1)*$O$5</f>
        <v>1</v>
      </c>
      <c r="EJ37" s="528">
        <f>COUNTIF($E37:$EI37,"&gt;0")/4+COUNTIF($E37:$EI37,"B")/4+COUNTIF($E37:$EI37,"Arr")/4+COUNTIF($E37:$EI37,"Løype")/4</f>
        <v>27</v>
      </c>
      <c r="EK37" s="575">
        <f>COUNTIF($BH37:$EI37,"&gt;0")/4+COUNTIF($BH37:$EI37,"B")/4+COUNTIF($BH37:$EI37,"Arr")/4+COUNTIF($BH37:$EI37,"Løype")/4</f>
        <v>16</v>
      </c>
      <c r="EL37" s="293">
        <f>COUNTIF($E37:$EI37,"&gt;0")/4+COUNTIF($E37:$EI37,"Arr")/4+COUNTIF($E37:$EI37,"Løype")/4-COUNTIF($E37:$EI37,"B")*3/4</f>
        <v>27</v>
      </c>
      <c r="EM37" s="293">
        <f>COUNTIF(E37:EI37,"Arr")+COUNTIF(E37:EI37,"Løype")</f>
        <v>2</v>
      </c>
      <c r="EN37" s="569">
        <f>COUNTIF(BH37:EI37,"Arr")+COUNTIF(BH37:EI37,"Løype")</f>
        <v>2</v>
      </c>
      <c r="EO37" s="300">
        <f>EK37-EN37</f>
        <v>14</v>
      </c>
      <c r="EP37" s="15"/>
      <c r="EQ37" s="61">
        <f>$I37+$N37+$S37+$X37+$AC37+$AH37+$AM37+$AR37+$AW37+$BB37+$BG37+$BL37+$BQ37+$BV37+$CA37+$CF37+$CK37+$CP37+$CU37+$CZ37+$DE37+$DJ37+$DO37+$DT37+$DY37+$ED37+$EI37</f>
        <v>53</v>
      </c>
      <c r="ER37" s="191">
        <f>IF(OR($E37="B",$F37="B"),0,$I37)+IF(OR($J37="B",$K37="B"),0,$N37)+IF(OR($O37="B",$P37="B"),0,$S37)+IF(OR($T37="B",$U37="B"),0,$X37)+IF(OR($Y37="B",$Z37="B"),0,$AC37)+IF(OR($AD37="B",$AE37="B"),0,$AH37)+IF(OR($AI37="B",$AJ37="B"),0,$AM37)+IF(OR($HP15="B",$AO37="B"),0,$AR37)+IF(OR($AS37="B",$AT37="B"),0,$AW37)+IF(OR($AX37="B",$AY37="B"),0,$BB37)+IF(OR($BC37="B",$BD37="B"),0,$BG37)+IF(OR($BH37="B",$BI37="B"),0,$BL37)+IF(OR($BM37="B",$BN37="B"),0,$BQ37)+IF(OR($BR37="B",$BS37="B"),0,$BV37)+IF(OR($BW37="B",$BX37="B"),0,$CA37)+IF(OR($CB37="B",$CC37="B"),0,$CF37)+IF(OR($CG37="B",$CH37="B"),0,$CK37)+IF(OR($CL37="B",$CM37="B"),0,$CP37)+IF(OR($CQ37="B",$CR37="B"),0,$CU37)+IF(OR($CV37="B",$CW37="B"),0,$CZ37)+IF(OR($DA37="B",$DB37="B"),0,$DE37)+IF(OR($DF37="B",$DG37="B"),0,$DJ37)+IF(OR($DK37="B",$DL37="B"),0,$DO37)+IF(OR($DP37="B",$DQ37="B"),0,$DT37)+IF(OR($DU37="B",$DV37="B"),0,$DY37)+IF(OR($DZ37="B",$EA37="B"),0,$ED37)+IF(OR($EE37="B",$EF37="B"),0,$EI37)</f>
        <v>53</v>
      </c>
      <c r="ES37" s="28">
        <f>IF(EJ37&gt;0,EQ37/EJ37," " )</f>
        <v>1.962962962962963</v>
      </c>
      <c r="ET37" s="62">
        <f>IF(EL37&gt;0,ER37/EL37," " )</f>
        <v>1.962962962962963</v>
      </c>
      <c r="EU37" s="63"/>
      <c r="EV37" s="270">
        <f>EQ37+EX$20-EJ37</f>
        <v>53</v>
      </c>
      <c r="EW37" s="272">
        <f>ER37+EX$20-EL37</f>
        <v>53</v>
      </c>
      <c r="EX37" s="23">
        <f>IF(EJ37&gt;0,EV37/EJ37," " )</f>
        <v>1.962962962962963</v>
      </c>
      <c r="EY37" s="74">
        <f>IF(EL37&gt;0,EW37/EL37," " )</f>
        <v>1.962962962962963</v>
      </c>
      <c r="EZ37" s="63"/>
      <c r="FA37" s="368">
        <f>EJ37-EM37</f>
        <v>25</v>
      </c>
      <c r="FB37" s="369">
        <f>EM37</f>
        <v>2</v>
      </c>
      <c r="FC37" s="365">
        <f>G37+L37+Q37+V37+AA37+AF37+AK37+AP37+AU37+AZ37+BE37+BJ37+BO37+BT37+BY37+CD37+CI37+CN37+CS37+CX37+DC37+DH37+DM37+DR37+DW37+EB37+EG37</f>
        <v>25.510992562310115</v>
      </c>
      <c r="FD37" s="475">
        <f>IF(EJ37&gt;0,FC37/EJ37," " )</f>
        <v>0.94485157638185613</v>
      </c>
      <c r="FE37" s="488">
        <f>H37+M37+R37+W37+AB37+AG37+AL37+AQ37+AV37+BA37+BF37+BK37+BP37+BU37+BZ37+CE37+CJ37+CO37+CT37+CY37+DD37+DI37+DN37+DS37+DX37+EC37+EH37</f>
        <v>22.911745289786982</v>
      </c>
      <c r="FF37" s="232">
        <f>IF(EJ37&gt;0,FE37/EJ37," " )</f>
        <v>0.84858315888099933</v>
      </c>
      <c r="FG37" s="457"/>
      <c r="FH37" s="468">
        <f t="shared" si="0"/>
        <v>11</v>
      </c>
      <c r="FK37"/>
    </row>
    <row r="38" spans="2:167" ht="17" thickBot="1" x14ac:dyDescent="0.25">
      <c r="B38" s="284" t="s">
        <v>129</v>
      </c>
      <c r="C38" s="285" t="s">
        <v>130</v>
      </c>
      <c r="D38" s="328">
        <v>202040</v>
      </c>
      <c r="E38" s="329"/>
      <c r="F38" s="314"/>
      <c r="G38" s="314"/>
      <c r="H38" s="314"/>
      <c r="I38" s="314">
        <f>SUM(E38:F38)+IF(E38="B",1,0)*E$102+IF(F38="B",1,0)*F$102+IF(E38="Løype",1)*$O$4+IF(F38="Løype",1)*$O$4+IF(E38="Arr",1)*$O$5+IF(F38="Arr",1)*$O$5</f>
        <v>0</v>
      </c>
      <c r="J38" s="330"/>
      <c r="K38" s="331"/>
      <c r="L38" s="330"/>
      <c r="M38" s="330"/>
      <c r="N38" s="314">
        <f>SUM(J38:K38)+IF(J38="B",1,0)*J$102+IF(K38="B",1,0)*K$102+IF(J38="Løype",1)*$O$4+IF(K38="Løype",1)*$O$4+IF(J38="Arr",1)*$O$5+IF(K38="Arr",1)*$O$5</f>
        <v>0</v>
      </c>
      <c r="O38" s="332"/>
      <c r="P38" s="331"/>
      <c r="Q38" s="330"/>
      <c r="R38" s="330"/>
      <c r="S38" s="314">
        <f>SUM(O38:P38)+IF(O38="B",1,0)*O$102+IF(P38="B",1,0)*P$102+IF(O38="Løype",1)*$O$4+IF(P38="Løype",1)*$O$4+IF(O38="Arr",1)*$O$5+IF(P38="Arr",1)*$O$5</f>
        <v>0</v>
      </c>
      <c r="T38" s="332"/>
      <c r="U38" s="331"/>
      <c r="V38" s="330"/>
      <c r="W38" s="330"/>
      <c r="X38" s="314">
        <f>SUM(T38:U38)+IF(T38="B",1,0)*T$102+IF(U38="B",1,0)*U$102+IF(T38="Løype",1)*$O$4+IF(U38="Løype",1)*$O$4+IF(T38="Arr",1)*$O$5+IF(U38="Arr",1)*$O$5</f>
        <v>0</v>
      </c>
      <c r="Y38" s="332"/>
      <c r="Z38" s="316"/>
      <c r="AA38" s="278"/>
      <c r="AB38" s="278"/>
      <c r="AC38" s="314">
        <f>SUM(Y38:Z38)+IF(Y38="B",1,0)*Y$102+IF(Z38="B",1,0)*Z$102+IF(Y38="Løype",1)*$O$4+IF(Z38="Løype",1)*$O$4+IF(Y38="Arr",1)*$O$5+IF(Z38="Arr",1)*$O$5</f>
        <v>0</v>
      </c>
      <c r="AD38" s="332"/>
      <c r="AE38" s="316"/>
      <c r="AF38" s="330"/>
      <c r="AG38" s="330"/>
      <c r="AH38" s="314">
        <f>SUM(AD38:AE38)+IF(AD38="B",1,0)*AD$102+IF(AE38="B",1,0)*AE$102+IF(AD38="Løype",1)*$O$4+IF(AE38="Løype",1)*$O$4+IF(AD38="Arr",1)*$O$5+IF(AE38="Arr",1)*$O$5</f>
        <v>0</v>
      </c>
      <c r="AI38" s="286"/>
      <c r="AJ38" s="283"/>
      <c r="AK38" s="330"/>
      <c r="AL38" s="330"/>
      <c r="AM38" s="314">
        <f>SUM(AI38:AJ38)+IF(AI38="B",1,0)*AI$102+IF(AJ38="B",1,0)*AJ$102+IF(AI38="Løype",1)*$O$4+IF(AJ38="Løype",1)*$O$4+IF(AI38="Arr",1)*$O$5+IF(AJ38="Arr",1)*$O$5</f>
        <v>0</v>
      </c>
      <c r="AN38" s="180"/>
      <c r="AO38" s="81"/>
      <c r="AP38" s="197"/>
      <c r="AQ38" s="197"/>
      <c r="AR38" s="314">
        <f>SUM(AN38:AO38)+IF(AN38="B",1,0)*AN$102+IF(AO38="B",1,0)*AO$102+IF(AN38="Løype",1)*$O$4+IF(AO38="Løype",1)*$O$4+IF(AN38="Arr",1)*$O$5+IF(AO38="Arr",1)*$O$5</f>
        <v>0</v>
      </c>
      <c r="AS38" s="286"/>
      <c r="AT38" s="81" t="s">
        <v>7</v>
      </c>
      <c r="AU38" s="278">
        <v>0.84782608695652173</v>
      </c>
      <c r="AV38" s="278">
        <v>0.84782608695652173</v>
      </c>
      <c r="AW38" s="314">
        <f>SUM(AS38:AT38)+IF(AS38="B",1,0)*AS$102+IF(AT38="B",1,0)*AT$102+IF(AS38="Løype",1)*$O$4+IF(AT38="Løype",1)*$O$4+IF(AS38="Arr",1)*$O$5+IF(AT38="Arr",1)*$O$5</f>
        <v>4</v>
      </c>
      <c r="AX38" s="286"/>
      <c r="AY38" s="283"/>
      <c r="AZ38" s="330"/>
      <c r="BA38" s="330"/>
      <c r="BB38" s="314">
        <f>SUM(AX38:AY38)+IF(AX38="B",1,0)*AX$102+IF(AY38="B",1,0)*AY$102+IF(AX38="Løype",1)*$O$4+IF(AY38="Løype",1)*$O$4+IF(AX38="Arr",1)*$O$5+IF(AY38="Arr",1)*$O$5</f>
        <v>0</v>
      </c>
      <c r="BC38" s="286"/>
      <c r="BD38" s="283"/>
      <c r="BE38" s="316"/>
      <c r="BF38" s="330"/>
      <c r="BG38" s="314">
        <f>SUM(BC38:BD38)+IF(BC38="B",1,0)*BC$102+IF(BD38="B",1,0)*BD$102+IF(BC38="Løype",1)*$O$4+IF(BD38="Løype",1)*$O$4+IF(BC38="Arr",1)*$O$5+IF(BD38="Arr",1)*$O$5</f>
        <v>0</v>
      </c>
      <c r="BH38" s="327"/>
      <c r="BI38" s="283"/>
      <c r="BJ38" s="316"/>
      <c r="BK38" s="330"/>
      <c r="BL38" s="314">
        <f>SUM(BH38:BI38)+IF(BH38="B",1,0)*BH$102+IF(BI38="B",1,0)*BI$102+IF(BH38="Løype",1)*$O$4+IF(BI38="Løype",1)*$O$4+IF(BH38="Arr",1)*$O$5+IF(BI38="Arr",1)*$O$5</f>
        <v>0</v>
      </c>
      <c r="BM38" s="334"/>
      <c r="BN38" s="283"/>
      <c r="BO38" s="316"/>
      <c r="BP38" s="330"/>
      <c r="BQ38" s="314">
        <f>SUM(BM38:BN38)+IF(BM38="B",1,0)*BM$102+IF(BN38="B",1,0)*BN$102+IF(BM38="Løype",1)*$O$4+IF(BN38="Løype",1)*$O$4+IF(BM38="Arr",1)*$O$5+IF(BN38="Arr",1)*$O$5</f>
        <v>0</v>
      </c>
      <c r="BR38" s="327"/>
      <c r="BS38" s="283"/>
      <c r="BT38" s="316"/>
      <c r="BU38" s="330"/>
      <c r="BV38" s="314">
        <f>SUM(BR38:BS38)+IF(BR38="B",1,0)*BR$102+IF(BS38="B",1,0)*BS$102+IF(BR38="Løype",1)*$O$4+IF(BS38="Løype",1)*$O$4+IF(BR38="Arr",1)*$O$5+IF(BS38="Arr",1)*$O$5</f>
        <v>0</v>
      </c>
      <c r="BW38" s="327"/>
      <c r="BX38" s="283"/>
      <c r="BY38" s="316"/>
      <c r="BZ38" s="330"/>
      <c r="CA38" s="314">
        <f>SUM(BW38:BX38)+IF(BW38="B",1,0)*BW$102+IF(BX38="B",1,0)*BX$102+IF(BW38="Løype",1)*$O$4+IF(BX38="Løype",1)*$O$4+IF(BW38="Arr",1)*$O$5+IF(BX38="Arr",1)*$O$5</f>
        <v>0</v>
      </c>
      <c r="CB38" s="327"/>
      <c r="CC38" s="283"/>
      <c r="CD38" s="316"/>
      <c r="CE38" s="330"/>
      <c r="CF38" s="314">
        <f>SUM(CB38:CC38)+IF(CB38="B",1,0)*CB$102+IF(CC38="B",1,0)*CC$102+IF(CB38="Løype",1)*$O$4+IF(CC38="Løype",1)*$O$4+IF(CB38="Arr",1)*$O$5+IF(CC38="Arr",1)*$O$5</f>
        <v>0</v>
      </c>
      <c r="CG38" s="327"/>
      <c r="CH38" s="283"/>
      <c r="CI38" s="316"/>
      <c r="CJ38" s="330"/>
      <c r="CK38" s="314">
        <f>SUM(CG38:CH38)+IF(CG38="B",1,0)*CG$102+IF(CH38="B",1,0)*CH$102+IF(CG38="Løype",1)*$O$4+IF(CH38="Løype",1)*$O$4+IF(CG38="Arr",1)*$O$5+IF(CH38="Arr",1)*$O$5</f>
        <v>0</v>
      </c>
      <c r="CL38" s="327"/>
      <c r="CM38" s="283"/>
      <c r="CN38" s="316"/>
      <c r="CO38" s="330"/>
      <c r="CP38" s="314">
        <f>SUM(CL38:CM38)+IF(CL38="B",1,0)*CL$102+IF(CM38="B",1,0)*CM$102+IF(CL38="Løype",1)*$O$4+IF(CM38="Løype",1)*$O$4+IF(CL38="Arr",1)*$O$5+IF(CM38="Arr",1)*$O$5</f>
        <v>0</v>
      </c>
      <c r="CQ38" s="327"/>
      <c r="CR38" s="283"/>
      <c r="CS38" s="316"/>
      <c r="CT38" s="330"/>
      <c r="CU38" s="314">
        <f>SUM(CQ38:CR38)+IF(CQ38="B",1,0)*CQ$102+IF(CR38="B",1,0)*CR$102+IF(CQ38="Løype",1)*$O$4+IF(CR38="Løype",1)*$O$4+IF(CQ38="Arr",1)*$O$5+IF(CR38="Arr",1)*$O$5</f>
        <v>0</v>
      </c>
      <c r="CV38" s="327"/>
      <c r="CW38" s="283"/>
      <c r="CX38" s="316"/>
      <c r="CY38" s="330"/>
      <c r="CZ38" s="314">
        <f>SUM(CV38:CW38)+IF(CV38="B",1,0)*CV$102+IF(CW38="B",1,0)*CW$102+IF(CV38="Løype",1)*$O$4+IF(CW38="Løype",1)*$O$4+IF(CV38="Arr",1)*$O$5+IF(CW38="Arr",1)*$O$5</f>
        <v>0</v>
      </c>
      <c r="DA38" s="327"/>
      <c r="DB38" s="283"/>
      <c r="DC38" s="316"/>
      <c r="DD38" s="330"/>
      <c r="DE38" s="314">
        <f>SUM(DA38:DB38)+IF(DA38="B",1,0)*DA$102+IF(DB38="B",1,0)*DB$102+IF(DA38="Løype",1)*$O$4+IF(DB38="Løype",1)*$O$4+IF(DA38="Arr",1)*$O$5+IF(DB38="Arr",1)*$O$5</f>
        <v>0</v>
      </c>
      <c r="DF38" s="327"/>
      <c r="DG38" s="283"/>
      <c r="DH38" s="316"/>
      <c r="DI38" s="330"/>
      <c r="DJ38" s="314">
        <f>SUM(DF38:DG38)+IF(DF38="B",1,0)*DF$102+IF(DG38="B",1,0)*DG$102+IF(DF38="Løype",1)*$O$4+IF(DG38="Løype",1)*$O$4+IF(DF38="Arr",1)*$O$5+IF(DG38="Arr",1)*$O$5</f>
        <v>0</v>
      </c>
      <c r="DK38" s="327"/>
      <c r="DL38" s="283"/>
      <c r="DM38" s="316"/>
      <c r="DN38" s="330"/>
      <c r="DO38" s="314">
        <f>SUM(DK38:DL38)+IF(DK38="B",1,0)*DK$102+IF(DL38="B",1,0)*DL$102+IF(DK38="Løype",1)*$O$4+IF(DL38="Løype",1)*$O$4+IF(DK38="Arr",1)*$O$5+IF(DL38="Arr",1)*$O$5</f>
        <v>0</v>
      </c>
      <c r="DP38" s="327"/>
      <c r="DQ38" s="283"/>
      <c r="DR38" s="316"/>
      <c r="DS38" s="330"/>
      <c r="DT38" s="314">
        <f>SUM(DP38:DQ38)+IF(DP38="B",1,0)*DP$102+IF(DQ38="B",1,0)*DQ$102+IF(DP38="Løype",1)*$O$4+IF(DQ38="Løype",1)*$O$4+IF(DP38="Arr",1)*$O$5+IF(DQ38="Arr",1)*$O$5</f>
        <v>0</v>
      </c>
      <c r="DU38" s="327"/>
      <c r="DV38" s="283"/>
      <c r="DW38" s="316"/>
      <c r="DX38" s="330"/>
      <c r="DY38" s="314">
        <f>SUM(DU38:DV38)+IF(DU38="B",1,0)*DU$102+IF(DV38="B",1,0)*DV$102+IF(DU38="Løype",1)*$O$4+IF(DV38="Løype",1)*$O$4+IF(DU38="Arr",1)*$O$5+IF(DV38="Arr",1)*$O$5</f>
        <v>0</v>
      </c>
      <c r="DZ38" s="538"/>
      <c r="EA38" s="81"/>
      <c r="EB38" s="43"/>
      <c r="EC38" s="197"/>
      <c r="ED38" s="314">
        <f>SUM(DZ38:EA38)+IF(DZ38="B",1,0)*DZ$102+IF(EA38="B",1,0)*EA$102+IF(DZ38="Løype",1)*$O$4+IF(EA38="Løype",1)*$O$4+IF(DZ38="Arr",1)*$O$5+IF(EA38="Arr",1)*$O$5</f>
        <v>0</v>
      </c>
      <c r="EE38" s="538"/>
      <c r="EF38" s="81"/>
      <c r="EG38" s="43"/>
      <c r="EH38" s="197"/>
      <c r="EI38" s="314">
        <f>SUM(EE38:EF38)+IF(EE38="B",1,0)*EE$102+IF(EF38="B",1,0)*EF$102+IF(EE38="Løype",1)*$O$4+IF(EF38="Løype",1)*$O$4+IF(EE38="Arr",1)*$O$5+IF(EF38="Arr",1)*$O$5</f>
        <v>0</v>
      </c>
      <c r="EJ38" s="528">
        <f>COUNTIF($E38:$EI38,"&gt;0")/4+COUNTIF($E38:$EI38,"B")/4+COUNTIF($E38:$EI38,"Arr")/4+COUNTIF($E38:$EI38,"Løype")/4</f>
        <v>1</v>
      </c>
      <c r="EK38" s="575">
        <f>COUNTIF($BH38:$EI38,"&gt;0")/4+COUNTIF($BH38:$EI38,"B")/4+COUNTIF($BH38:$EI38,"Arr")/4+COUNTIF($BH38:$EI38,"Løype")/4</f>
        <v>0</v>
      </c>
      <c r="EL38" s="293">
        <f>COUNTIF($E38:$EI38,"&gt;0")/4+COUNTIF($E38:$EI38,"Arr")/4+COUNTIF($E38:$EI38,"Løype")/4-COUNTIF($E38:$EI38,"B")*3/4</f>
        <v>1</v>
      </c>
      <c r="EM38" s="293">
        <f>COUNTIF(E38:EI38,"Arr")+COUNTIF(E38:EI38,"Løype")</f>
        <v>1</v>
      </c>
      <c r="EN38" s="569">
        <f>COUNTIF(BH38:EI38,"Arr")+COUNTIF(BH38:EI38,"Løype")</f>
        <v>0</v>
      </c>
      <c r="EO38" s="300">
        <f>EK38-EN38</f>
        <v>0</v>
      </c>
      <c r="EP38" s="15"/>
      <c r="EQ38" s="61">
        <f>$I38+$N38+$S38+$X38+$AC38+$AH38+$AM38+$AR38+$AW38+$BB38+$BG38+$BL38+$BQ38+$BV38+$CA38+$CF38+$CK38+$CP38+$CU38+$CZ38+$DE38+$DJ38+$DO38+$DT38+$DY38+$ED38+$EI38</f>
        <v>4</v>
      </c>
      <c r="ER38" s="191">
        <f>IF(OR($E38="B",$F38="B"),0,$I38)+IF(OR($J38="B",$K38="B"),0,$N38)+IF(OR($O38="B",$P38="B"),0,$S38)+IF(OR($T38="B",$U38="B"),0,$X38)+IF(OR($Y38="B",$Z38="B"),0,$AC38)+IF(OR($AD38="B",$AE38="B"),0,$AH38)+IF(OR($AI38="B",$AJ38="B"),0,$AM38)+IF(OR($HP16="B",$AO38="B"),0,$AR38)+IF(OR($AS38="B",$AT38="B"),0,$AW38)+IF(OR($AX38="B",$AY38="B"),0,$BB38)+IF(OR($BC38="B",$BD38="B"),0,$BG38)+IF(OR($BH38="B",$BI38="B"),0,$BL38)+IF(OR($BM38="B",$BN38="B"),0,$BQ38)+IF(OR($BR38="B",$BS38="B"),0,$BV38)+IF(OR($BW38="B",$BX38="B"),0,$CA38)+IF(OR($CB38="B",$CC38="B"),0,$CF38)+IF(OR($CG38="B",$CH38="B"),0,$CK38)+IF(OR($CL38="B",$CM38="B"),0,$CP38)+IF(OR($CQ38="B",$CR38="B"),0,$CU38)+IF(OR($CV38="B",$CW38="B"),0,$CZ38)+IF(OR($DA38="B",$DB38="B"),0,$DE38)+IF(OR($DF38="B",$DG38="B"),0,$DJ38)+IF(OR($DK38="B",$DL38="B"),0,$DO38)+IF(OR($DP38="B",$DQ38="B"),0,$DT38)+IF(OR($DU38="B",$DV38="B"),0,$DY38)+IF(OR($DZ38="B",$EA38="B"),0,$ED38)+IF(OR($EE38="B",$EF38="B"),0,$EI38)</f>
        <v>4</v>
      </c>
      <c r="ES38" s="28">
        <f>IF(EJ38&gt;0,EQ38/EJ38," " )</f>
        <v>4</v>
      </c>
      <c r="ET38" s="62">
        <f>IF(EL38&gt;0,ER38/EL38," " )</f>
        <v>4</v>
      </c>
      <c r="EU38" s="63"/>
      <c r="EV38" s="270">
        <f>EQ38+EX$20-EJ38</f>
        <v>30</v>
      </c>
      <c r="EW38" s="272">
        <f>ER38+EX$20-EL38</f>
        <v>30</v>
      </c>
      <c r="EX38" s="23">
        <f>IF(EJ38&gt;0,EV38/EJ38," " )</f>
        <v>30</v>
      </c>
      <c r="EY38" s="74">
        <f>IF(EL38&gt;0,EW38/EL38," " )</f>
        <v>30</v>
      </c>
      <c r="EZ38" s="63"/>
      <c r="FA38" s="368">
        <f>EJ38-EM38</f>
        <v>0</v>
      </c>
      <c r="FB38" s="369">
        <f>EM38</f>
        <v>1</v>
      </c>
      <c r="FC38" s="365">
        <f>G38+L38+Q38+V38+AA38+AF38+AK38+AP38+AU38+AZ38+BE38+BJ38+BO38+BT38+BY38+CD38+CI38+CN38+CS38+CX38+DC38+DH38+DM38+DR38+DW38+EB38+EG38</f>
        <v>0.84782608695652173</v>
      </c>
      <c r="FD38" s="475">
        <f>IF(EJ38&gt;0,FC38/EJ38," " )</f>
        <v>0.84782608695652173</v>
      </c>
      <c r="FE38" s="488">
        <f>H38+M38+R38+W38+AB38+AG38+AL38+AQ38+AV38+BA38+BF38+BK38+BP38+BU38+BZ38+CE38+CJ38+CO38+CT38+CY38+DD38+DI38+DN38+DS38+DX38+EC38+EH38</f>
        <v>0.84782608695652173</v>
      </c>
      <c r="FF38" s="232">
        <f>IF(EJ38&gt;0,FE38/EJ38," " )</f>
        <v>0.84782608695652173</v>
      </c>
      <c r="FG38" s="15"/>
      <c r="FH38" s="37">
        <f t="shared" si="0"/>
        <v>12</v>
      </c>
    </row>
    <row r="39" spans="2:167" ht="17" thickBot="1" x14ac:dyDescent="0.25">
      <c r="B39" s="284" t="s">
        <v>167</v>
      </c>
      <c r="C39" s="285" t="s">
        <v>168</v>
      </c>
      <c r="D39" s="328">
        <v>506812</v>
      </c>
      <c r="E39" s="329"/>
      <c r="F39" s="314"/>
      <c r="G39" s="314"/>
      <c r="H39" s="314"/>
      <c r="I39" s="314">
        <f>SUM(E39:F39)+IF(E39="B",1,0)*E$102+IF(F39="B",1,0)*F$102+IF(E39="Løype",1)*$O$4+IF(F39="Løype",1)*$O$4+IF(E39="Arr",1)*$O$5+IF(F39="Arr",1)*$O$5</f>
        <v>0</v>
      </c>
      <c r="J39" s="330"/>
      <c r="K39" s="331"/>
      <c r="L39" s="330"/>
      <c r="M39" s="330"/>
      <c r="N39" s="314">
        <f>SUM(J39:K39)+IF(J39="B",1,0)*J$102+IF(K39="B",1,0)*K$102+IF(J39="Løype",1)*$O$4+IF(K39="Løype",1)*$O$4+IF(J39="Arr",1)*$O$5+IF(K39="Arr",1)*$O$5</f>
        <v>0</v>
      </c>
      <c r="O39" s="332"/>
      <c r="P39" s="331"/>
      <c r="Q39" s="330"/>
      <c r="R39" s="330"/>
      <c r="S39" s="314">
        <f>SUM(O39:P39)+IF(O39="B",1,0)*O$102+IF(P39="B",1,0)*P$102+IF(O39="Løype",1)*$O$4+IF(P39="Løype",1)*$O$4+IF(O39="Arr",1)*$O$5+IF(P39="Arr",1)*$O$5</f>
        <v>0</v>
      </c>
      <c r="T39" s="332"/>
      <c r="U39" s="331"/>
      <c r="V39" s="330"/>
      <c r="W39" s="330"/>
      <c r="X39" s="314">
        <f>SUM(T39:U39)+IF(T39="B",1,0)*T$102+IF(U39="B",1,0)*U$102+IF(T39="Løype",1)*$O$4+IF(U39="Løype",1)*$O$4+IF(T39="Arr",1)*$O$5+IF(U39="Arr",1)*$O$5</f>
        <v>0</v>
      </c>
      <c r="Y39" s="332"/>
      <c r="Z39" s="316"/>
      <c r="AA39" s="330"/>
      <c r="AB39" s="330"/>
      <c r="AC39" s="314">
        <f>SUM(Y39:Z39)+IF(Y39="B",1,0)*Y$102+IF(Z39="B",1,0)*Z$102+IF(Y39="Løype",1)*$O$4+IF(Z39="Løype",1)*$O$4+IF(Y39="Arr",1)*$O$5+IF(Z39="Arr",1)*$O$5</f>
        <v>0</v>
      </c>
      <c r="AD39" s="332"/>
      <c r="AE39" s="316"/>
      <c r="AF39" s="330"/>
      <c r="AG39" s="330"/>
      <c r="AH39" s="314">
        <f>SUM(AD39:AE39)+IF(AD39="B",1,0)*AD$102+IF(AE39="B",1,0)*AE$102+IF(AD39="Løype",1)*$O$4+IF(AE39="Løype",1)*$O$4+IF(AD39="Arr",1)*$O$5+IF(AE39="Arr",1)*$O$5</f>
        <v>0</v>
      </c>
      <c r="AI39" s="286"/>
      <c r="AJ39" s="283"/>
      <c r="AK39" s="330"/>
      <c r="AL39" s="330"/>
      <c r="AM39" s="314">
        <f>SUM(AI39:AJ39)+IF(AI39="B",1,0)*AI$102+IF(AJ39="B",1,0)*AJ$102+IF(AI39="Løype",1)*$O$4+IF(AJ39="Løype",1)*$O$4+IF(AI39="Arr",1)*$O$5+IF(AJ39="Arr",1)*$O$5</f>
        <v>0</v>
      </c>
      <c r="AN39" s="286"/>
      <c r="AO39" s="283"/>
      <c r="AP39" s="330"/>
      <c r="AQ39" s="330"/>
      <c r="AR39" s="314">
        <f>SUM(AN39:AO39)+IF(AN39="B",1,0)*AN$102+IF(AO39="B",1,0)*AO$102+IF(AN39="Løype",1)*$O$4+IF(AO39="Løype",1)*$O$4+IF(AN39="Arr",1)*$O$5+IF(AO39="Arr",1)*$O$5</f>
        <v>0</v>
      </c>
      <c r="AS39" s="286"/>
      <c r="AT39" s="283"/>
      <c r="AU39" s="330"/>
      <c r="AV39" s="330"/>
      <c r="AW39" s="314">
        <f>SUM(AS39:AT39)+IF(AS39="B",1,0)*AS$102+IF(AT39="B",1,0)*AT$102+IF(AS39="Løype",1)*$O$4+IF(AT39="Løype",1)*$O$4+IF(AS39="Arr",1)*$O$5+IF(AT39="Arr",1)*$O$5</f>
        <v>0</v>
      </c>
      <c r="AX39" s="286"/>
      <c r="AY39" s="283"/>
      <c r="AZ39" s="330"/>
      <c r="BA39" s="330"/>
      <c r="BB39" s="314">
        <f>SUM(AX39:AY39)+IF(AX39="B",1,0)*AX$102+IF(AY39="B",1,0)*AY$102+IF(AX39="Løype",1)*$O$4+IF(AY39="Løype",1)*$O$4+IF(AX39="Arr",1)*$O$5+IF(AY39="Arr",1)*$O$5</f>
        <v>0</v>
      </c>
      <c r="BC39" s="286"/>
      <c r="BD39" s="283"/>
      <c r="BE39" s="316"/>
      <c r="BF39" s="330"/>
      <c r="BG39" s="314">
        <f>SUM(BC39:BD39)+IF(BC39="B",1,0)*BC$102+IF(BD39="B",1,0)*BD$102+IF(BC39="Løype",1)*$O$4+IF(BD39="Løype",1)*$O$4+IF(BC39="Arr",1)*$O$5+IF(BD39="Arr",1)*$O$5</f>
        <v>0</v>
      </c>
      <c r="BH39" s="327"/>
      <c r="BI39" s="283"/>
      <c r="BJ39" s="316"/>
      <c r="BK39" s="330"/>
      <c r="BL39" s="314">
        <f>SUM(BH39:BI39)+IF(BH39="B",1,0)*BH$102+IF(BI39="B",1,0)*BI$102+IF(BH39="Løype",1)*$O$4+IF(BI39="Løype",1)*$O$4+IF(BH39="Arr",1)*$O$5+IF(BI39="Arr",1)*$O$5</f>
        <v>0</v>
      </c>
      <c r="BM39" s="334"/>
      <c r="BN39" s="283"/>
      <c r="BO39" s="316"/>
      <c r="BP39" s="330"/>
      <c r="BQ39" s="314">
        <f>SUM(BM39:BN39)+IF(BM39="B",1,0)*BM$102+IF(BN39="B",1,0)*BN$102+IF(BM39="Løype",1)*$O$4+IF(BN39="Løype",1)*$O$4+IF(BM39="Arr",1)*$O$5+IF(BN39="Arr",1)*$O$5</f>
        <v>0</v>
      </c>
      <c r="BR39" s="327"/>
      <c r="BS39" s="283"/>
      <c r="BT39" s="316"/>
      <c r="BU39" s="330"/>
      <c r="BV39" s="314">
        <f>SUM(BR39:BS39)+IF(BR39="B",1,0)*BR$102+IF(BS39="B",1,0)*BS$102+IF(BR39="Løype",1)*$O$4+IF(BS39="Løype",1)*$O$4+IF(BR39="Arr",1)*$O$5+IF(BS39="Arr",1)*$O$5</f>
        <v>0</v>
      </c>
      <c r="BW39" s="327"/>
      <c r="BX39" s="283"/>
      <c r="BY39" s="316"/>
      <c r="BZ39" s="330"/>
      <c r="CA39" s="314">
        <f>SUM(BW39:BX39)+IF(BW39="B",1,0)*BW$102+IF(BX39="B",1,0)*BX$102+IF(BW39="Løype",1)*$O$4+IF(BX39="Løype",1)*$O$4+IF(BW39="Arr",1)*$O$5+IF(BX39="Arr",1)*$O$5</f>
        <v>0</v>
      </c>
      <c r="CB39" s="327"/>
      <c r="CC39" s="283"/>
      <c r="CD39" s="316"/>
      <c r="CE39" s="330"/>
      <c r="CF39" s="314">
        <f>SUM(CB39:CC39)+IF(CB39="B",1,0)*CB$102+IF(CC39="B",1,0)*CC$102+IF(CB39="Løype",1)*$O$4+IF(CC39="Løype",1)*$O$4+IF(CB39="Arr",1)*$O$5+IF(CC39="Arr",1)*$O$5</f>
        <v>0</v>
      </c>
      <c r="CG39" s="327"/>
      <c r="CH39" s="283"/>
      <c r="CI39" s="316"/>
      <c r="CJ39" s="330"/>
      <c r="CK39" s="314">
        <f>SUM(CG39:CH39)+IF(CG39="B",1,0)*CG$102+IF(CH39="B",1,0)*CH$102+IF(CG39="Løype",1)*$O$4+IF(CH39="Løype",1)*$O$4+IF(CG39="Arr",1)*$O$5+IF(CH39="Arr",1)*$O$5</f>
        <v>0</v>
      </c>
      <c r="CL39" s="327"/>
      <c r="CM39" s="509"/>
      <c r="CN39" s="316"/>
      <c r="CO39" s="330"/>
      <c r="CP39" s="314">
        <f>SUM(CL39:CM39)+IF(CL39="B",1,0)*CL$102+IF(CM39="B",1,0)*CM$102+IF(CL39="Løype",1)*$O$4+IF(CM39="Løype",1)*$O$4+IF(CL39="Arr",1)*$O$5+IF(CM39="Arr",1)*$O$5</f>
        <v>0</v>
      </c>
      <c r="CQ39" s="327"/>
      <c r="CR39" s="283"/>
      <c r="CS39" s="316"/>
      <c r="CT39" s="330"/>
      <c r="CU39" s="314">
        <f>SUM(CQ39:CR39)+IF(CQ39="B",1,0)*CQ$102+IF(CR39="B",1,0)*CR$102+IF(CQ39="Løype",1)*$O$4+IF(CR39="Løype",1)*$O$4+IF(CQ39="Arr",1)*$O$5+IF(CR39="Arr",1)*$O$5</f>
        <v>0</v>
      </c>
      <c r="CV39" s="327"/>
      <c r="CW39" s="283"/>
      <c r="CX39" s="316"/>
      <c r="CY39" s="330"/>
      <c r="CZ39" s="314">
        <f>SUM(CV39:CW39)+IF(CV39="B",1,0)*CV$102+IF(CW39="B",1,0)*CW$102+IF(CV39="Løype",1)*$O$4+IF(CW39="Løype",1)*$O$4+IF(CV39="Arr",1)*$O$5+IF(CW39="Arr",1)*$O$5</f>
        <v>0</v>
      </c>
      <c r="DA39" s="327"/>
      <c r="DB39" s="283"/>
      <c r="DC39" s="316"/>
      <c r="DD39" s="330"/>
      <c r="DE39" s="314">
        <f>SUM(DA39:DB39)+IF(DA39="B",1,0)*DA$102+IF(DB39="B",1,0)*DB$102+IF(DA39="Løype",1)*$O$4+IF(DB39="Løype",1)*$O$4+IF(DA39="Arr",1)*$O$5+IF(DB39="Arr",1)*$O$5</f>
        <v>0</v>
      </c>
      <c r="DF39" s="327"/>
      <c r="DG39" s="283">
        <v>12</v>
      </c>
      <c r="DH39" s="333">
        <v>0.68055555555555558</v>
      </c>
      <c r="DI39" s="278">
        <v>0.95833333333333337</v>
      </c>
      <c r="DJ39" s="314">
        <f>SUM(DF39:DG39)+IF(DF39="B",1,0)*DF$102+IF(DG39="B",1,0)*DG$102+IF(DF39="Løype",1)*$O$4+IF(DG39="Løype",1)*$O$4+IF(DF39="Arr",1)*$O$5+IF(DG39="Arr",1)*$O$5</f>
        <v>12</v>
      </c>
      <c r="DK39" s="327"/>
      <c r="DL39" s="283"/>
      <c r="DM39" s="316"/>
      <c r="DN39" s="330"/>
      <c r="DO39" s="314">
        <f>SUM(DK39:DL39)+IF(DK39="B",1,0)*DK$102+IF(DL39="B",1,0)*DL$102+IF(DK39="Løype",1)*$O$4+IF(DL39="Løype",1)*$O$4+IF(DK39="Arr",1)*$O$5+IF(DL39="Arr",1)*$O$5</f>
        <v>0</v>
      </c>
      <c r="DP39" s="327"/>
      <c r="DQ39" s="283"/>
      <c r="DR39" s="316"/>
      <c r="DS39" s="330"/>
      <c r="DT39" s="314">
        <f>SUM(DP39:DQ39)+IF(DP39="B",1,0)*DP$102+IF(DQ39="B",1,0)*DQ$102+IF(DP39="Løype",1)*$O$4+IF(DQ39="Løype",1)*$O$4+IF(DP39="Arr",1)*$O$5+IF(DQ39="Arr",1)*$O$5</f>
        <v>0</v>
      </c>
      <c r="DU39" s="327"/>
      <c r="DV39" s="283">
        <v>5</v>
      </c>
      <c r="DW39" s="518">
        <v>0.86363636363636365</v>
      </c>
      <c r="DX39" s="520">
        <v>0.98484848484848486</v>
      </c>
      <c r="DY39" s="314">
        <f>SUM(DU39:DV39)+IF(DU39="B",1,0)*DU$102+IF(DV39="B",1,0)*DV$102+IF(DU39="Løype",1)*$O$4+IF(DV39="Løype",1)*$O$4+IF(DU39="Arr",1)*$O$5+IF(DV39="Arr",1)*$O$5</f>
        <v>5</v>
      </c>
      <c r="DZ39" s="538"/>
      <c r="EA39" s="513" t="s">
        <v>2</v>
      </c>
      <c r="EB39" s="518">
        <v>7.7777777777777724E-2</v>
      </c>
      <c r="EC39" s="520">
        <v>7.7777777777777724E-2</v>
      </c>
      <c r="ED39" s="314">
        <f>SUM(DZ39:EA39)+IF(DZ39="B",1,0)*DZ$102+IF(EA39="B",1,0)*EA$102+IF(DZ39="Løype",1)*$O$4+IF(EA39="Løype",1)*$O$4+IF(DZ39="Arr",1)*$O$5+IF(EA39="Arr",1)*$O$5</f>
        <v>31</v>
      </c>
      <c r="EE39" s="538"/>
      <c r="EF39" s="513">
        <v>10</v>
      </c>
      <c r="EG39" s="518">
        <v>0.75641025641025639</v>
      </c>
      <c r="EH39" s="520">
        <v>0.98717948717948723</v>
      </c>
      <c r="EI39" s="314">
        <f>SUM(EE39:EF39)+IF(EE39="B",1,0)*EE$102+IF(EF39="B",1,0)*EF$102+IF(EE39="Løype",1)*$O$4+IF(EF39="Løype",1)*$O$4+IF(EE39="Arr",1)*$O$5+IF(EF39="Arr",1)*$O$5</f>
        <v>10</v>
      </c>
      <c r="EJ39" s="528">
        <f>COUNTIF($E39:$EI39,"&gt;0")/4+COUNTIF($E39:$EI39,"B")/4+COUNTIF($E39:$EI39,"Arr")/4+COUNTIF($E39:$EI39,"Løype")/4</f>
        <v>4</v>
      </c>
      <c r="EK39" s="575">
        <f>COUNTIF($BH39:$EI39,"&gt;0")/4+COUNTIF($BH39:$EI39,"B")/4+COUNTIF($BH39:$EI39,"Arr")/4+COUNTIF($BH39:$EI39,"Løype")/4</f>
        <v>4</v>
      </c>
      <c r="EL39" s="293">
        <f>COUNTIF($E39:$EI39,"&gt;0")/4+COUNTIF($E39:$EI39,"Arr")/4+COUNTIF($E39:$EI39,"Løype")/4-COUNTIF($E39:$EI39,"B")*3/4</f>
        <v>3</v>
      </c>
      <c r="EM39" s="293">
        <f>COUNTIF(E39:EI39,"Arr")+COUNTIF(E39:EI39,"Løype")</f>
        <v>0</v>
      </c>
      <c r="EN39" s="569">
        <f>COUNTIF(BH39:EI39,"Arr")+COUNTIF(BH39:EI39,"Løype")</f>
        <v>0</v>
      </c>
      <c r="EO39" s="300">
        <f>EK39-EN39</f>
        <v>4</v>
      </c>
      <c r="EP39" s="15"/>
      <c r="EQ39" s="61">
        <f>$I39+$N39+$S39+$X39+$AC39+$AH39+$AM39+$AR39+$AW39+$BB39+$BG39+$BL39+$BQ39+$BV39+$CA39+$CF39+$CK39+$CP39+$CU39+$CZ39+$DE39+$DJ39+$DO39+$DT39+$DY39+$ED39+$EI39</f>
        <v>58</v>
      </c>
      <c r="ER39" s="191">
        <f>IF(OR($E39="B",$F39="B"),0,$I39)+IF(OR($J39="B",$K39="B"),0,$N39)+IF(OR($O39="B",$P39="B"),0,$S39)+IF(OR($T39="B",$U39="B"),0,$X39)+IF(OR($Y39="B",$Z39="B"),0,$AC39)+IF(OR($AD39="B",$AE39="B"),0,$AH39)+IF(OR($AI39="B",$AJ39="B"),0,$AM39)+IF(OR($HP18="B",$AO39="B"),0,$AR39)+IF(OR($AS39="B",$AT39="B"),0,$AW39)+IF(OR($AX39="B",$AY39="B"),0,$BB39)+IF(OR($BC39="B",$BD39="B"),0,$BG39)+IF(OR($BH39="B",$BI39="B"),0,$BL39)+IF(OR($BM39="B",$BN39="B"),0,$BQ39)+IF(OR($BR39="B",$BS39="B"),0,$BV39)+IF(OR($BW39="B",$BX39="B"),0,$CA39)+IF(OR($CB39="B",$CC39="B"),0,$CF39)+IF(OR($CG39="B",$CH39="B"),0,$CK39)+IF(OR($CL39="B",$CM39="B"),0,$CP39)+IF(OR($CQ39="B",$CR39="B"),0,$CU39)+IF(OR($CV39="B",$CW39="B"),0,$CZ39)+IF(OR($DA39="B",$DB39="B"),0,$DE39)+IF(OR($DF39="B",$DG39="B"),0,$DJ39)+IF(OR($DK39="B",$DL39="B"),0,$DO39)+IF(OR($DP39="B",$DQ39="B"),0,$DT39)+IF(OR($DU39="B",$DV39="B"),0,$DY39)+IF(OR($DZ39="B",$EA39="B"),0,$ED39)+IF(OR($EE39="B",$EF39="B"),0,$EI39)</f>
        <v>27</v>
      </c>
      <c r="ES39" s="28">
        <f>IF(EJ39&gt;0,EQ39/EJ39," " )</f>
        <v>14.5</v>
      </c>
      <c r="ET39" s="62">
        <f>IF(EL39&gt;0,ER39/EL39," " )</f>
        <v>9</v>
      </c>
      <c r="EU39" s="63"/>
      <c r="EV39" s="270">
        <f>EQ39+EX$20-EJ39</f>
        <v>81</v>
      </c>
      <c r="EW39" s="272">
        <f>ER39+EX$20-EL39</f>
        <v>51</v>
      </c>
      <c r="EX39" s="23">
        <f>IF(EJ39&gt;0,EV39/EJ39," " )</f>
        <v>20.25</v>
      </c>
      <c r="EY39" s="74">
        <f>IF(EL39&gt;0,EW39/EL39," " )</f>
        <v>17</v>
      </c>
      <c r="EZ39" s="63"/>
      <c r="FA39" s="368">
        <f>EJ39-EM39</f>
        <v>4</v>
      </c>
      <c r="FB39" s="369">
        <f>EM39</f>
        <v>0</v>
      </c>
      <c r="FC39" s="365">
        <f>G39+L39+Q39+V39+AA39+AF39+AK39+AP39+AU39+AZ39+BE39+BJ39+BO39+BT39+BY39+CD39+CI39+CN39+CS39+CX39+DC39+DH39+DM39+DR39+DW39+EB39+EG39</f>
        <v>2.3783799533799534</v>
      </c>
      <c r="FD39" s="475">
        <f>IF(EJ39&gt;0,FC39/EJ39," " )</f>
        <v>0.59459498834498836</v>
      </c>
      <c r="FE39" s="488">
        <f>H39+M39+R39+W39+AB39+AG39+AL39+AQ39+AV39+BA39+BF39+BK39+BP39+BU39+BZ39+CE39+CJ39+CO39+CT39+CY39+DD39+DI39+DN39+DS39+DX39+EC39+EH39</f>
        <v>3.0081390831390831</v>
      </c>
      <c r="FF39" s="232">
        <f>IF(EJ39&gt;0,FE39/EJ39," " )</f>
        <v>0.75203477078477077</v>
      </c>
      <c r="FG39" s="15"/>
      <c r="FH39" s="37">
        <f t="shared" si="0"/>
        <v>13</v>
      </c>
    </row>
    <row r="40" spans="2:167" ht="17" thickBot="1" x14ac:dyDescent="0.25">
      <c r="B40" s="284" t="s">
        <v>63</v>
      </c>
      <c r="C40" s="285" t="s">
        <v>106</v>
      </c>
      <c r="D40" s="328">
        <v>521452</v>
      </c>
      <c r="E40" s="329"/>
      <c r="F40" s="314"/>
      <c r="G40" s="314"/>
      <c r="H40" s="314"/>
      <c r="I40" s="314">
        <f>SUM(E40:F40)+IF(E40="B",1,0)*E$102+IF(F40="B",1,0)*F$102+IF(E40="Løype",1)*$O$4+IF(F40="Løype",1)*$O$4+IF(E40="Arr",1)*$O$5+IF(F40="Arr",1)*$O$5</f>
        <v>0</v>
      </c>
      <c r="J40" s="330"/>
      <c r="K40" s="149" t="s">
        <v>7</v>
      </c>
      <c r="L40" s="278">
        <v>0.85416666666666663</v>
      </c>
      <c r="M40" s="278">
        <v>0.85416666666666663</v>
      </c>
      <c r="N40" s="314">
        <f>SUM(J40:K40)+IF(J40="B",1,0)*J$102+IF(K40="B",1,0)*K$102+IF(J40="Løype",1)*$O$4+IF(K40="Løype",1)*$O$4+IF(J40="Arr",1)*$O$5+IF(K40="Arr",1)*$O$5</f>
        <v>4</v>
      </c>
      <c r="O40" s="167" t="s">
        <v>7</v>
      </c>
      <c r="P40" s="331"/>
      <c r="Q40" s="278">
        <v>0.85416666666666663</v>
      </c>
      <c r="R40" s="278">
        <v>0.85416666666666663</v>
      </c>
      <c r="S40" s="314">
        <f>SUM(O40:P40)+IF(O40="B",1,0)*O$102+IF(P40="B",1,0)*P$102+IF(O40="Løype",1)*$O$4+IF(P40="Løype",1)*$O$4+IF(O40="Arr",1)*$O$5+IF(P40="Arr",1)*$O$5</f>
        <v>4</v>
      </c>
      <c r="T40" s="332"/>
      <c r="U40" s="331"/>
      <c r="V40" s="330"/>
      <c r="W40" s="330"/>
      <c r="X40" s="314">
        <f>SUM(T40:U40)+IF(T40="B",1,0)*T$102+IF(U40="B",1,0)*U$102+IF(T40="Løype",1)*$O$4+IF(U40="Løype",1)*$O$4+IF(T40="Arr",1)*$O$5+IF(U40="Arr",1)*$O$5</f>
        <v>0</v>
      </c>
      <c r="Y40" s="332"/>
      <c r="Z40" s="316"/>
      <c r="AA40" s="330"/>
      <c r="AB40" s="330"/>
      <c r="AC40" s="314">
        <f>SUM(Y40:Z40)+IF(Y40="B",1,0)*Y$102+IF(Z40="B",1,0)*Z$102+IF(Y40="Løype",1)*$O$4+IF(Z40="Løype",1)*$O$4+IF(Y40="Arr",1)*$O$5+IF(Z40="Arr",1)*$O$5</f>
        <v>0</v>
      </c>
      <c r="AD40" s="332"/>
      <c r="AE40" s="316"/>
      <c r="AF40" s="278"/>
      <c r="AG40" s="278"/>
      <c r="AH40" s="314">
        <f>SUM(AD40:AE40)+IF(AD40="B",1,0)*AD$102+IF(AE40="B",1,0)*AE$102+IF(AD40="Løype",1)*$O$4+IF(AE40="Løype",1)*$O$4+IF(AD40="Arr",1)*$O$5+IF(AE40="Arr",1)*$O$5</f>
        <v>0</v>
      </c>
      <c r="AI40" s="286"/>
      <c r="AJ40" s="283"/>
      <c r="AK40" s="330"/>
      <c r="AL40" s="330"/>
      <c r="AM40" s="314">
        <f>SUM(AI40:AJ40)+IF(AI40="B",1,0)*AI$102+IF(AJ40="B",1,0)*AJ$102+IF(AI40="Løype",1)*$O$4+IF(AJ40="Løype",1)*$O$4+IF(AI40="Arr",1)*$O$5+IF(AJ40="Arr",1)*$O$5</f>
        <v>0</v>
      </c>
      <c r="AN40" s="286"/>
      <c r="AO40" s="283"/>
      <c r="AP40" s="330"/>
      <c r="AQ40" s="330"/>
      <c r="AR40" s="314">
        <f>SUM(AN40:AO40)+IF(AN40="B",1,0)*AN$102+IF(AO40="B",1,0)*AO$102+IF(AN40="Løype",1)*$O$4+IF(AO40="Løype",1)*$O$4+IF(AN40="Arr",1)*$O$5+IF(AO40="Arr",1)*$O$5</f>
        <v>0</v>
      </c>
      <c r="AS40" s="286"/>
      <c r="AT40" s="283"/>
      <c r="AU40" s="330"/>
      <c r="AV40" s="330"/>
      <c r="AW40" s="314">
        <f>SUM(AS40:AT40)+IF(AS40="B",1,0)*AS$102+IF(AT40="B",1,0)*AT$102+IF(AS40="Løype",1)*$O$4+IF(AT40="Løype",1)*$O$4+IF(AS40="Arr",1)*$O$5+IF(AT40="Arr",1)*$O$5</f>
        <v>0</v>
      </c>
      <c r="AX40" s="286"/>
      <c r="AY40" s="283"/>
      <c r="AZ40" s="330"/>
      <c r="BA40" s="330"/>
      <c r="BB40" s="314">
        <f>SUM(AX40:AY40)+IF(AX40="B",1,0)*AX$102+IF(AY40="B",1,0)*AY$102+IF(AX40="Løype",1)*$O$4+IF(AY40="Løype",1)*$O$4+IF(AX40="Arr",1)*$O$5+IF(AY40="Arr",1)*$O$5</f>
        <v>0</v>
      </c>
      <c r="BC40" s="286"/>
      <c r="BD40" s="283"/>
      <c r="BE40" s="316"/>
      <c r="BF40" s="330"/>
      <c r="BG40" s="314">
        <f>SUM(BC40:BD40)+IF(BC40="B",1,0)*BC$102+IF(BD40="B",1,0)*BD$102+IF(BC40="Løype",1)*$O$4+IF(BD40="Løype",1)*$O$4+IF(BC40="Arr",1)*$O$5+IF(BD40="Arr",1)*$O$5</f>
        <v>0</v>
      </c>
      <c r="BH40" s="327"/>
      <c r="BI40" s="283"/>
      <c r="BJ40" s="316"/>
      <c r="BK40" s="330"/>
      <c r="BL40" s="314">
        <f>SUM(BH40:BI40)+IF(BH40="B",1,0)*BH$102+IF(BI40="B",1,0)*BI$102+IF(BH40="Løype",1)*$O$4+IF(BI40="Løype",1)*$O$4+IF(BH40="Arr",1)*$O$5+IF(BI40="Arr",1)*$O$5</f>
        <v>0</v>
      </c>
      <c r="BM40" s="334"/>
      <c r="BN40" s="283"/>
      <c r="BO40" s="316"/>
      <c r="BP40" s="330"/>
      <c r="BQ40" s="314">
        <f>SUM(BM40:BN40)+IF(BM40="B",1,0)*BM$102+IF(BN40="B",1,0)*BN$102+IF(BM40="Løype",1)*$O$4+IF(BN40="Løype",1)*$O$4+IF(BM40="Arr",1)*$O$5+IF(BN40="Arr",1)*$O$5</f>
        <v>0</v>
      </c>
      <c r="BR40" s="186"/>
      <c r="BS40" s="81"/>
      <c r="BT40" s="43"/>
      <c r="BU40" s="197"/>
      <c r="BV40" s="314">
        <f>SUM(BR40:BS40)+IF(BR40="B",1,0)*BR$102+IF(BS40="B",1,0)*BS$102+IF(BR40="Løype",1)*$O$4+IF(BS40="Løype",1)*$O$4+IF(BR40="Arr",1)*$O$5+IF(BS40="Arr",1)*$O$5</f>
        <v>0</v>
      </c>
      <c r="BW40" s="327"/>
      <c r="BX40" s="283"/>
      <c r="BY40" s="316"/>
      <c r="BZ40" s="330"/>
      <c r="CA40" s="314">
        <f>SUM(BW40:BX40)+IF(BW40="B",1,0)*BW$102+IF(BX40="B",1,0)*BX$102+IF(BW40="Løype",1)*$O$4+IF(BX40="Løype",1)*$O$4+IF(BW40="Arr",1)*$O$5+IF(BX40="Arr",1)*$O$5</f>
        <v>0</v>
      </c>
      <c r="CB40" s="186"/>
      <c r="CC40" s="81" t="s">
        <v>7</v>
      </c>
      <c r="CD40" s="333">
        <v>0.8833333333333333</v>
      </c>
      <c r="CE40" s="278">
        <v>0.81666666666666665</v>
      </c>
      <c r="CF40" s="314">
        <f>SUM(CB40:CC40)+IF(CB40="B",1,0)*CB$102+IF(CC40="B",1,0)*CC$102+IF(CB40="Løype",1)*$O$4+IF(CC40="Løype",1)*$O$4+IF(CB40="Arr",1)*$O$5+IF(CC40="Arr",1)*$O$5</f>
        <v>4</v>
      </c>
      <c r="CG40" s="327"/>
      <c r="CH40" s="283"/>
      <c r="CI40" s="316"/>
      <c r="CJ40" s="330"/>
      <c r="CK40" s="314">
        <f>SUM(CG40:CH40)+IF(CG40="B",1,0)*CG$102+IF(CH40="B",1,0)*CH$102+IF(CG40="Løype",1)*$O$4+IF(CH40="Løype",1)*$O$4+IF(CG40="Arr",1)*$O$5+IF(CH40="Arr",1)*$O$5</f>
        <v>0</v>
      </c>
      <c r="CL40" s="327"/>
      <c r="CM40" s="283" t="s">
        <v>7</v>
      </c>
      <c r="CN40" s="333">
        <v>0.890625</v>
      </c>
      <c r="CO40" s="278">
        <v>0.890625</v>
      </c>
      <c r="CP40" s="314">
        <f>SUM(CL40:CM40)+IF(CL40="B",1,0)*CL$102+IF(CM40="B",1,0)*CM$102+IF(CL40="Løype",1)*$O$4+IF(CM40="Løype",1)*$O$4+IF(CL40="Arr",1)*$O$5+IF(CM40="Arr",1)*$O$5</f>
        <v>4</v>
      </c>
      <c r="CQ40" s="327"/>
      <c r="CR40" s="283" t="s">
        <v>7</v>
      </c>
      <c r="CS40" s="316">
        <v>0.82499999999999996</v>
      </c>
      <c r="CT40" s="330">
        <v>0.82499999999999996</v>
      </c>
      <c r="CU40" s="314">
        <f>SUM(CQ40:CR40)+IF(CQ40="B",1,0)*CQ$102+IF(CR40="B",1,0)*CR$102+IF(CQ40="Løype",1)*$O$4+IF(CR40="Løype",1)*$O$4+IF(CQ40="Arr",1)*$O$5+IF(CR40="Arr",1)*$O$5</f>
        <v>4</v>
      </c>
      <c r="CV40" s="327"/>
      <c r="CW40" s="543" t="s">
        <v>7</v>
      </c>
      <c r="CX40" s="333">
        <v>0.10606060606060608</v>
      </c>
      <c r="CY40" s="278">
        <v>0.10606060606060608</v>
      </c>
      <c r="CZ40" s="314">
        <f>SUM(CV40:CW40)+IF(CV40="B",1,0)*CV$102+IF(CW40="B",1,0)*CW$102+IF(CV40="Løype",1)*$O$4+IF(CW40="Løype",1)*$O$4+IF(CV40="Arr",1)*$O$5+IF(CW40="Arr",1)*$O$5</f>
        <v>4</v>
      </c>
      <c r="DA40" s="327"/>
      <c r="DB40" s="283"/>
      <c r="DC40" s="316"/>
      <c r="DD40" s="330"/>
      <c r="DE40" s="314">
        <f>SUM(DA40:DB40)+IF(DA40="B",1,0)*DA$102+IF(DB40="B",1,0)*DB$102+IF(DA40="Løype",1)*$O$4+IF(DB40="Løype",1)*$O$4+IF(DA40="Arr",1)*$O$5+IF(DB40="Arr",1)*$O$5</f>
        <v>0</v>
      </c>
      <c r="DF40" s="327"/>
      <c r="DG40" s="283"/>
      <c r="DH40" s="316"/>
      <c r="DI40" s="330"/>
      <c r="DJ40" s="314">
        <f>SUM(DF40:DG40)+IF(DF40="B",1,0)*DF$102+IF(DG40="B",1,0)*DG$102+IF(DF40="Løype",1)*$O$4+IF(DG40="Løype",1)*$O$4+IF(DF40="Arr",1)*$O$5+IF(DG40="Arr",1)*$O$5</f>
        <v>0</v>
      </c>
      <c r="DK40" s="186"/>
      <c r="DL40" s="81"/>
      <c r="DM40" s="43"/>
      <c r="DN40" s="197"/>
      <c r="DO40" s="314">
        <f>SUM(DK40:DL40)+IF(DK40="B",1,0)*DK$102+IF(DL40="B",1,0)*DL$102+IF(DK40="Løype",1)*$O$4+IF(DL40="Løype",1)*$O$4+IF(DK40="Arr",1)*$O$5+IF(DL40="Arr",1)*$O$5</f>
        <v>0</v>
      </c>
      <c r="DP40" s="327"/>
      <c r="DQ40" s="283"/>
      <c r="DR40" s="316"/>
      <c r="DS40" s="330"/>
      <c r="DT40" s="314">
        <f>SUM(DP40:DQ40)+IF(DP40="B",1,0)*DP$102+IF(DQ40="B",1,0)*DQ$102+IF(DP40="Løype",1)*$O$4+IF(DQ40="Løype",1)*$O$4+IF(DP40="Arr",1)*$O$5+IF(DQ40="Arr",1)*$O$5</f>
        <v>0</v>
      </c>
      <c r="DU40" s="327"/>
      <c r="DV40" s="543" t="s">
        <v>7</v>
      </c>
      <c r="DW40" s="333">
        <v>0.89393939393939392</v>
      </c>
      <c r="DX40" s="278">
        <v>0.89393939393939392</v>
      </c>
      <c r="DY40" s="314">
        <f>SUM(DU40:DV40)+IF(DU40="B",1,0)*DU$102+IF(DV40="B",1,0)*DV$102+IF(DU40="Løype",1)*$O$4+IF(DV40="Løype",1)*$O$4+IF(DU40="Arr",1)*$O$5+IF(DV40="Arr",1)*$O$5</f>
        <v>4</v>
      </c>
      <c r="DZ40" s="538"/>
      <c r="EA40" s="513"/>
      <c r="EB40" s="43"/>
      <c r="EC40" s="197"/>
      <c r="ED40" s="314">
        <f>SUM(DZ40:EA40)+IF(DZ40="B",1,0)*DZ$102+IF(EA40="B",1,0)*EA$102+IF(DZ40="Løype",1)*$O$4+IF(EA40="Løype",1)*$O$4+IF(DZ40="Arr",1)*$O$5+IF(EA40="Arr",1)*$O$5</f>
        <v>0</v>
      </c>
      <c r="EE40" s="538"/>
      <c r="EF40" s="513"/>
      <c r="EG40" s="43"/>
      <c r="EH40" s="197"/>
      <c r="EI40" s="314">
        <f>SUM(EE40:EF40)+IF(EE40="B",1,0)*EE$102+IF(EF40="B",1,0)*EF$102+IF(EE40="Løype",1)*$O$4+IF(EF40="Løype",1)*$O$4+IF(EE40="Arr",1)*$O$5+IF(EF40="Arr",1)*$O$5</f>
        <v>0</v>
      </c>
      <c r="EJ40" s="528">
        <f>COUNTIF($E40:$EI40,"&gt;0")/4+COUNTIF($E40:$EI40,"B")/4+COUNTIF($E40:$EI40,"Arr")/4+COUNTIF($E40:$EI40,"Løype")/4</f>
        <v>7</v>
      </c>
      <c r="EK40" s="575">
        <f>COUNTIF($BH40:$EI40,"&gt;0")/4+COUNTIF($BH40:$EI40,"B")/4+COUNTIF($BH40:$EI40,"Arr")/4+COUNTIF($BH40:$EI40,"Løype")/4</f>
        <v>5</v>
      </c>
      <c r="EL40" s="293">
        <f>COUNTIF($E40:$EI40,"&gt;0")/4+COUNTIF($E40:$EI40,"Arr")/4+COUNTIF($E40:$EI40,"Løype")/4-COUNTIF($E40:$EI40,"B")*3/4</f>
        <v>7</v>
      </c>
      <c r="EM40" s="293">
        <f>COUNTIF(E40:EI40,"Arr")+COUNTIF(E40:EI40,"Løype")</f>
        <v>7</v>
      </c>
      <c r="EN40" s="569">
        <f>COUNTIF(BH40:EI40,"Arr")+COUNTIF(BH40:EI40,"Løype")</f>
        <v>5</v>
      </c>
      <c r="EO40" s="300">
        <f>EK40-EN40</f>
        <v>0</v>
      </c>
      <c r="EP40" s="15"/>
      <c r="EQ40" s="61">
        <f>$I40+$N40+$S40+$X40+$AC40+$AH40+$AM40+$AR40+$AW40+$BB40+$BG40+$BL40+$BQ40+$BV40+$CA40+$CF40+$CK40+$CP40+$CU40+$CZ40+$DE40+$DJ40+$DO40+$DT40+$DY40+$ED40+$EI40</f>
        <v>28</v>
      </c>
      <c r="ER40" s="191">
        <f>IF(OR($E40="B",$F40="B"),0,$I40)+IF(OR($J40="B",$K40="B"),0,$N40)+IF(OR($O40="B",$P40="B"),0,$S40)+IF(OR($T40="B",$U40="B"),0,$X40)+IF(OR($Y40="B",$Z40="B"),0,$AC40)+IF(OR($AD40="B",$AE40="B"),0,$AH40)+IF(OR($AI40="B",$AJ40="B"),0,$AM40)+IF(OR($HP17="B",$AO40="B"),0,$AR40)+IF(OR($AS40="B",$AT40="B"),0,$AW40)+IF(OR($AX40="B",$AY40="B"),0,$BB40)+IF(OR($BC40="B",$BD40="B"),0,$BG40)+IF(OR($BH40="B",$BI40="B"),0,$BL40)+IF(OR($BM40="B",$BN40="B"),0,$BQ40)+IF(OR($BR40="B",$BS40="B"),0,$BV40)+IF(OR($BW40="B",$BX40="B"),0,$CA40)+IF(OR($CB40="B",$CC40="B"),0,$CF40)+IF(OR($CG40="B",$CH40="B"),0,$CK40)+IF(OR($CL40="B",$CM40="B"),0,$CP40)+IF(OR($CQ40="B",$CR40="B"),0,$CU40)+IF(OR($CV40="B",$CW40="B"),0,$CZ40)+IF(OR($DA40="B",$DB40="B"),0,$DE40)+IF(OR($DF40="B",$DG40="B"),0,$DJ40)+IF(OR($DK40="B",$DL40="B"),0,$DO40)+IF(OR($DP40="B",$DQ40="B"),0,$DT40)+IF(OR($DU40="B",$DV40="B"),0,$DY40)+IF(OR($DZ40="B",$EA40="B"),0,$ED40)+IF(OR($EE40="B",$EF40="B"),0,$EI40)</f>
        <v>28</v>
      </c>
      <c r="ES40" s="28">
        <f>IF(EJ40&gt;0,EQ40/EJ40," " )</f>
        <v>4</v>
      </c>
      <c r="ET40" s="62">
        <f>IF(EL40&gt;0,ER40/EL40," " )</f>
        <v>4</v>
      </c>
      <c r="EU40" s="63"/>
      <c r="EV40" s="270">
        <f>EQ40+EX$20-EJ40</f>
        <v>48</v>
      </c>
      <c r="EW40" s="272">
        <f>ER40+EX$20-EL40</f>
        <v>48</v>
      </c>
      <c r="EX40" s="23">
        <f>IF(EJ40&gt;0,EV40/EJ40," " )</f>
        <v>6.8571428571428568</v>
      </c>
      <c r="EY40" s="74">
        <f>IF(EL40&gt;0,EW40/EL40," " )</f>
        <v>6.8571428571428568</v>
      </c>
      <c r="EZ40" s="63"/>
      <c r="FA40" s="368">
        <f>EJ40-EM40</f>
        <v>0</v>
      </c>
      <c r="FB40" s="369">
        <f>EM40</f>
        <v>7</v>
      </c>
      <c r="FC40" s="365">
        <f>G40+L40+Q40+V40+AA40+AF40+AK40+AP40+AU40+AZ40+BE40+BJ40+BO40+BT40+BY40+CD40+CI40+CN40+CS40+CX40+DC40+DH40+DM40+DR40+DW40+EB40+EG40</f>
        <v>5.307291666666667</v>
      </c>
      <c r="FD40" s="475">
        <f>IF(EJ40&gt;0,FC40/EJ40," " )</f>
        <v>0.75818452380952384</v>
      </c>
      <c r="FE40" s="488">
        <f>H40+M40+R40+W40+AB40+AG40+AL40+AQ40+AV40+BA40+BF40+BK40+BP40+BU40+BZ40+CE40+CJ40+CO40+CT40+CY40+DD40+DI40+DN40+DS40+DX40+EC40+EH40</f>
        <v>5.2406249999999996</v>
      </c>
      <c r="FF40" s="232">
        <f>IF(EJ40&gt;0,FE40/EJ40," " )</f>
        <v>0.74866071428571423</v>
      </c>
      <c r="FG40" s="15"/>
      <c r="FH40" s="37">
        <f t="shared" si="0"/>
        <v>14</v>
      </c>
    </row>
    <row r="41" spans="2:167" ht="17" thickBot="1" x14ac:dyDescent="0.25">
      <c r="B41" s="284" t="s">
        <v>137</v>
      </c>
      <c r="C41" s="285" t="s">
        <v>138</v>
      </c>
      <c r="D41" s="328">
        <v>527353</v>
      </c>
      <c r="E41" s="329"/>
      <c r="F41" s="314">
        <v>5</v>
      </c>
      <c r="G41" s="335">
        <v>0.7857142857142857</v>
      </c>
      <c r="H41" s="335">
        <v>0.7857142857142857</v>
      </c>
      <c r="I41" s="314">
        <f>SUM(E41:F41)+IF(E41="B",1,0)*E$102+IF(F41="B",1,0)*F$102+IF(E41="Løype",1)*$O$4+IF(F41="Løype",1)*$O$4+IF(E41="Arr",1)*$O$5+IF(F41="Arr",1)*$O$5</f>
        <v>5</v>
      </c>
      <c r="J41" s="330"/>
      <c r="K41" s="331">
        <v>3</v>
      </c>
      <c r="L41" s="278">
        <v>0.89583333333333337</v>
      </c>
      <c r="M41" s="278">
        <v>0.77083333333333337</v>
      </c>
      <c r="N41" s="314">
        <f>SUM(J41:K41)+IF(J41="B",1,0)*J$102+IF(K41="B",1,0)*K$102+IF(J41="Løype",1)*$O$4+IF(K41="Løype",1)*$O$4+IF(J41="Arr",1)*$O$5+IF(K41="Arr",1)*$O$5</f>
        <v>3</v>
      </c>
      <c r="O41" s="332">
        <v>3</v>
      </c>
      <c r="P41" s="331"/>
      <c r="Q41" s="278">
        <v>0.89583333333333337</v>
      </c>
      <c r="R41" s="278">
        <v>0.72916666666666674</v>
      </c>
      <c r="S41" s="314">
        <f>SUM(O41:P41)+IF(O41="B",1,0)*O$102+IF(P41="B",1,0)*P$102+IF(O41="Løype",1)*$O$4+IF(P41="Løype",1)*$O$4+IF(O41="Arr",1)*$O$5+IF(P41="Arr",1)*$O$5</f>
        <v>3</v>
      </c>
      <c r="T41" s="167" t="s">
        <v>62</v>
      </c>
      <c r="U41" s="331"/>
      <c r="V41" s="278">
        <v>0.97916666666666663</v>
      </c>
      <c r="W41" s="278">
        <v>0.97916666666666663</v>
      </c>
      <c r="X41" s="314">
        <f>SUM(T41:U41)+IF(T41="B",1,0)*T$102+IF(U41="B",1,0)*U$102+IF(T41="Løype",1)*$O$4+IF(U41="Løype",1)*$O$4+IF(T41="Arr",1)*$O$5+IF(U41="Arr",1)*$O$5</f>
        <v>1</v>
      </c>
      <c r="Y41" s="332"/>
      <c r="Z41" s="316">
        <v>2</v>
      </c>
      <c r="AA41" s="278">
        <v>0.95161290322580649</v>
      </c>
      <c r="AB41" s="278">
        <v>0.95161290322580649</v>
      </c>
      <c r="AC41" s="314">
        <f>SUM(Y41:Z41)+IF(Y41="B",1,0)*Y$102+IF(Z41="B",1,0)*Z$102+IF(Y41="Løype",1)*$O$4+IF(Z41="Løype",1)*$O$4+IF(Y41="Arr",1)*$O$5+IF(Z41="Arr",1)*$O$5</f>
        <v>2</v>
      </c>
      <c r="AD41" s="332"/>
      <c r="AE41" s="316">
        <v>4</v>
      </c>
      <c r="AF41" s="278">
        <v>0.83333333333333337</v>
      </c>
      <c r="AG41" s="278">
        <v>0.83333333333333337</v>
      </c>
      <c r="AH41" s="314">
        <f>SUM(AD41:AE41)+IF(AD41="B",1,0)*AD$102+IF(AE41="B",1,0)*AE$102+IF(AD41="Løype",1)*$O$4+IF(AE41="Løype",1)*$O$4+IF(AD41="Arr",1)*$O$5+IF(AE41="Arr",1)*$O$5</f>
        <v>4</v>
      </c>
      <c r="AI41" s="180"/>
      <c r="AJ41" s="81" t="s">
        <v>62</v>
      </c>
      <c r="AK41" s="278">
        <v>0.97619047619047616</v>
      </c>
      <c r="AL41" s="278">
        <v>0.97619047619047616</v>
      </c>
      <c r="AM41" s="314">
        <f>SUM(AI41:AJ41)+IF(AI41="B",1,0)*AI$102+IF(AJ41="B",1,0)*AJ$102+IF(AI41="Løype",1)*$O$4+IF(AJ41="Løype",1)*$O$4+IF(AI41="Arr",1)*$O$5+IF(AJ41="Arr",1)*$O$5</f>
        <v>1</v>
      </c>
      <c r="AN41" s="286"/>
      <c r="AO41" s="283">
        <v>6</v>
      </c>
      <c r="AP41" s="278">
        <v>0.77083333333333337</v>
      </c>
      <c r="AQ41" s="278">
        <v>0.64583333333333326</v>
      </c>
      <c r="AR41" s="314">
        <f>SUM(AN41:AO41)+IF(AN41="B",1,0)*AN$102+IF(AO41="B",1,0)*AO$102+IF(AN41="Løype",1)*$O$4+IF(AO41="Løype",1)*$O$4+IF(AN41="Arr",1)*$O$5+IF(AO41="Arr",1)*$O$5</f>
        <v>6</v>
      </c>
      <c r="AS41" s="286"/>
      <c r="AT41" s="283">
        <v>2</v>
      </c>
      <c r="AU41" s="278">
        <v>0.93478260869565222</v>
      </c>
      <c r="AV41" s="278">
        <v>0.84782608695652173</v>
      </c>
      <c r="AW41" s="314">
        <f>SUM(AS41:AT41)+IF(AS41="B",1,0)*AS$102+IF(AT41="B",1,0)*AT$102+IF(AS41="Løype",1)*$O$4+IF(AT41="Løype",1)*$O$4+IF(AS41="Arr",1)*$O$5+IF(AT41="Arr",1)*$O$5</f>
        <v>2</v>
      </c>
      <c r="AX41" s="180"/>
      <c r="AY41" s="283">
        <v>4</v>
      </c>
      <c r="AZ41" s="278">
        <v>0.87037037037037035</v>
      </c>
      <c r="BA41" s="278">
        <v>0.79629629629629628</v>
      </c>
      <c r="BB41" s="314">
        <f>SUM(AX41:AY41)+IF(AX41="B",1,0)*AX$102+IF(AY41="B",1,0)*AY$102+IF(AX41="Løype",1)*$O$4+IF(AY41="Løype",1)*$O$4+IF(AX41="Arr",1)*$O$5+IF(AY41="Arr",1)*$O$5</f>
        <v>4</v>
      </c>
      <c r="BC41" s="180"/>
      <c r="BD41" s="81" t="s">
        <v>62</v>
      </c>
      <c r="BE41" s="333">
        <v>0.98148148148148151</v>
      </c>
      <c r="BF41" s="278">
        <v>0.98148148148148151</v>
      </c>
      <c r="BG41" s="314">
        <f>SUM(BC41:BD41)+IF(BC41="B",1,0)*BC$102+IF(BD41="B",1,0)*BD$102+IF(BC41="Løype",1)*$O$4+IF(BD41="Løype",1)*$O$4+IF(BC41="Arr",1)*$O$5+IF(BD41="Arr",1)*$O$5</f>
        <v>1</v>
      </c>
      <c r="BH41" s="186"/>
      <c r="BI41" s="81" t="s">
        <v>62</v>
      </c>
      <c r="BJ41" s="333">
        <v>0.96153846153846156</v>
      </c>
      <c r="BK41" s="278">
        <v>0.96153846153846156</v>
      </c>
      <c r="BL41" s="314">
        <f>SUM(BH41:BI41)+IF(BH41="B",1,0)*BH$102+IF(BI41="B",1,0)*BI$102+IF(BH41="Løype",1)*$O$4+IF(BI41="Løype",1)*$O$4+IF(BH41="Arr",1)*$O$5+IF(BI41="Arr",1)*$O$5</f>
        <v>1</v>
      </c>
      <c r="BM41" s="334"/>
      <c r="BN41" s="283">
        <v>3</v>
      </c>
      <c r="BO41" s="333">
        <v>0.89583333333333337</v>
      </c>
      <c r="BP41" s="278">
        <v>0.64583333333333326</v>
      </c>
      <c r="BQ41" s="314">
        <f>SUM(BM41:BN41)+IF(BM41="B",1,0)*BM$102+IF(BN41="B",1,0)*BN$102+IF(BM41="Løype",1)*$O$4+IF(BN41="Løype",1)*$O$4+IF(BM41="Arr",1)*$O$5+IF(BN41="Arr",1)*$O$5</f>
        <v>3</v>
      </c>
      <c r="BR41" s="327"/>
      <c r="BS41" s="283">
        <v>3</v>
      </c>
      <c r="BT41" s="333">
        <v>0.9</v>
      </c>
      <c r="BU41" s="278">
        <v>0.62</v>
      </c>
      <c r="BV41" s="314">
        <f>SUM(BR41:BS41)+IF(BR41="B",1,0)*BR$102+IF(BS41="B",1,0)*BS$102+IF(BR41="Løype",1)*$O$4+IF(BS41="Løype",1)*$O$4+IF(BR41="Arr",1)*$O$5+IF(BS41="Arr",1)*$O$5</f>
        <v>3</v>
      </c>
      <c r="BW41" s="327"/>
      <c r="BX41" s="283">
        <v>8</v>
      </c>
      <c r="BY41" s="333">
        <v>0.75</v>
      </c>
      <c r="BZ41" s="278">
        <v>0.51666666666666661</v>
      </c>
      <c r="CA41" s="314">
        <f>SUM(BW41:BX41)+IF(BW41="B",1,0)*BW$102+IF(BX41="B",1,0)*BX$102+IF(BW41="Løype",1)*$O$4+IF(BX41="Løype",1)*$O$4+IF(BW41="Arr",1)*$O$5+IF(BX41="Arr",1)*$O$5</f>
        <v>8</v>
      </c>
      <c r="CB41" s="327"/>
      <c r="CC41" s="283">
        <v>4</v>
      </c>
      <c r="CD41" s="333">
        <v>0.8833333333333333</v>
      </c>
      <c r="CE41" s="278">
        <v>0.85</v>
      </c>
      <c r="CF41" s="314">
        <f>SUM(CB41:CC41)+IF(CB41="B",1,0)*CB$102+IF(CC41="B",1,0)*CC$102+IF(CB41="Løype",1)*$O$4+IF(CC41="Løype",1)*$O$4+IF(CB41="Arr",1)*$O$5+IF(CC41="Arr",1)*$O$5</f>
        <v>4</v>
      </c>
      <c r="CG41" s="186"/>
      <c r="CH41" s="81" t="s">
        <v>62</v>
      </c>
      <c r="CI41" s="333">
        <v>0.98333333333333328</v>
      </c>
      <c r="CJ41" s="274">
        <v>0.98333333333333328</v>
      </c>
      <c r="CK41" s="314">
        <f>SUM(CG41:CH41)+IF(CG41="B",1,0)*CG$102+IF(CH41="B",1,0)*CH$102+IF(CG41="Løype",1)*$O$4+IF(CH41="Løype",1)*$O$4+IF(CG41="Arr",1)*$O$5+IF(CH41="Arr",1)*$O$5</f>
        <v>1</v>
      </c>
      <c r="CL41" s="327"/>
      <c r="CM41" s="283">
        <v>4</v>
      </c>
      <c r="CN41" s="333">
        <v>0.890625</v>
      </c>
      <c r="CO41" s="278">
        <v>0.859375</v>
      </c>
      <c r="CP41" s="314">
        <f>SUM(CL41:CM41)+IF(CL41="B",1,0)*CL$102+IF(CM41="B",1,0)*CM$102+IF(CL41="Løype",1)*$O$4+IF(CM41="Løype",1)*$O$4+IF(CL41="Arr",1)*$O$5+IF(CM41="Arr",1)*$O$5</f>
        <v>4</v>
      </c>
      <c r="CQ41" s="186"/>
      <c r="CR41" s="513">
        <v>16</v>
      </c>
      <c r="CS41" s="514">
        <v>0.22499999999999998</v>
      </c>
      <c r="CT41" s="515">
        <v>7.4999999999999956E-2</v>
      </c>
      <c r="CU41" s="314">
        <f>SUM(CQ41:CR41)+IF(CQ41="B",1,0)*CQ$102+IF(CR41="B",1,0)*CR$102+IF(CQ41="Løype",1)*$O$4+IF(CR41="Løype",1)*$O$4+IF(CQ41="Arr",1)*$O$5+IF(CR41="Arr",1)*$O$5</f>
        <v>16</v>
      </c>
      <c r="CV41" s="186"/>
      <c r="CW41" s="513">
        <v>20</v>
      </c>
      <c r="CX41" s="518">
        <v>0.40909090909090906</v>
      </c>
      <c r="CY41" s="520">
        <v>0.19696969696969702</v>
      </c>
      <c r="CZ41" s="314">
        <f>SUM(CV41:CW41)+IF(CV41="B",1,0)*CV$102+IF(CW41="B",1,0)*CW$102+IF(CV41="Løype",1)*$O$4+IF(CW41="Løype",1)*$O$4+IF(CV41="Arr",1)*$O$5+IF(CW41="Arr",1)*$O$5</f>
        <v>20</v>
      </c>
      <c r="DA41" s="186"/>
      <c r="DB41" s="81" t="s">
        <v>62</v>
      </c>
      <c r="DC41" s="355">
        <v>0.97916666666666663</v>
      </c>
      <c r="DD41" s="360">
        <v>0.97916666666666663</v>
      </c>
      <c r="DE41" s="314">
        <f>SUM(DA41:DB41)+IF(DA41="B",1,0)*DA$102+IF(DB41="B",1,0)*DB$102+IF(DA41="Løype",1)*$O$4+IF(DB41="Løype",1)*$O$4+IF(DA41="Arr",1)*$O$5+IF(DB41="Arr",1)*$O$5</f>
        <v>1</v>
      </c>
      <c r="DF41" s="186"/>
      <c r="DG41" s="513">
        <v>17</v>
      </c>
      <c r="DH41" s="518">
        <v>0.54166666666666674</v>
      </c>
      <c r="DI41" s="520">
        <v>0.29166666666666663</v>
      </c>
      <c r="DJ41" s="314">
        <f>SUM(DF41:DG41)+IF(DF41="B",1,0)*DF$102+IF(DG41="B",1,0)*DG$102+IF(DF41="Løype",1)*$O$4+IF(DG41="Løype",1)*$O$4+IF(DF41="Arr",1)*$O$5+IF(DG41="Arr",1)*$O$5</f>
        <v>17</v>
      </c>
      <c r="DK41" s="327"/>
      <c r="DL41" s="283">
        <v>7</v>
      </c>
      <c r="DM41" s="333">
        <v>0.76785714285714279</v>
      </c>
      <c r="DN41" s="278">
        <v>0.6964285714285714</v>
      </c>
      <c r="DO41" s="314">
        <f>SUM(DK41:DL41)+IF(DK41="B",1,0)*DK$102+IF(DL41="B",1,0)*DL$102+IF(DK41="Løype",1)*$O$4+IF(DL41="Løype",1)*$O$4+IF(DK41="Arr",1)*$O$5+IF(DL41="Arr",1)*$O$5</f>
        <v>7</v>
      </c>
      <c r="DP41" s="186"/>
      <c r="DQ41" s="513">
        <v>9</v>
      </c>
      <c r="DR41" s="518">
        <v>0.7068965517241379</v>
      </c>
      <c r="DS41" s="520">
        <v>0.56896551724137934</v>
      </c>
      <c r="DT41" s="314">
        <f>SUM(DP41:DQ41)+IF(DP41="B",1,0)*DP$102+IF(DQ41="B",1,0)*DQ$102+IF(DP41="Løype",1)*$O$4+IF(DQ41="Løype",1)*$O$4+IF(DP41="Arr",1)*$O$5+IF(DQ41="Arr",1)*$O$5</f>
        <v>9</v>
      </c>
      <c r="DU41" s="327"/>
      <c r="DV41" s="283">
        <v>7</v>
      </c>
      <c r="DW41" s="518">
        <v>0.80303030303030298</v>
      </c>
      <c r="DX41" s="520">
        <v>0.65151515151515149</v>
      </c>
      <c r="DY41" s="314">
        <f>SUM(DU41:DV41)+IF(DU41="B",1,0)*DU$102+IF(DV41="B",1,0)*DV$102+IF(DU41="Løype",1)*$O$4+IF(DV41="Løype",1)*$O$4+IF(DU41="Arr",1)*$O$5+IF(DV41="Arr",1)*$O$5</f>
        <v>7</v>
      </c>
      <c r="DZ41" s="538"/>
      <c r="EA41" s="81" t="s">
        <v>62</v>
      </c>
      <c r="EB41" s="518">
        <v>0.98888888888888893</v>
      </c>
      <c r="EC41" s="520">
        <v>0.98888888888888893</v>
      </c>
      <c r="ED41" s="314">
        <f>SUM(DZ41:EA41)+IF(DZ41="B",1,0)*DZ$102+IF(EA41="B",1,0)*EA$102+IF(DZ41="Løype",1)*$O$4+IF(EA41="Løype",1)*$O$4+IF(DZ41="Arr",1)*$O$5+IF(EA41="Arr",1)*$O$5</f>
        <v>1</v>
      </c>
      <c r="EE41" s="538"/>
      <c r="EF41" s="81" t="s">
        <v>62</v>
      </c>
      <c r="EG41" s="518">
        <v>0.98717948717948723</v>
      </c>
      <c r="EH41" s="520">
        <v>0.98717948717948723</v>
      </c>
      <c r="EI41" s="314">
        <f>SUM(EE41:EF41)+IF(EE41="B",1,0)*EE$102+IF(EF41="B",1,0)*EF$102+IF(EE41="Løype",1)*$O$4+IF(EF41="Løype",1)*$O$4+IF(EE41="Arr",1)*$O$5+IF(EF41="Arr",1)*$O$5</f>
        <v>1</v>
      </c>
      <c r="EJ41" s="528">
        <f>COUNTIF($E41:$EI41,"&gt;0")/4+COUNTIF($E41:$EI41,"B")/4+COUNTIF($E41:$EI41,"Arr")/4+COUNTIF($E41:$EI41,"Løype")/4</f>
        <v>27</v>
      </c>
      <c r="EK41" s="575">
        <f>COUNTIF($BH41:$EI41,"&gt;0")/4+COUNTIF($BH41:$EI41,"B")/4+COUNTIF($BH41:$EI41,"Arr")/4+COUNTIF($BH41:$EI41,"Løype")/4</f>
        <v>16</v>
      </c>
      <c r="EL41" s="293">
        <f>COUNTIF($E41:$EI41,"&gt;0")/4+COUNTIF($E41:$EI41,"Arr")/4+COUNTIF($E41:$EI41,"Løype")/4-COUNTIF($E41:$EI41,"B")*3/4</f>
        <v>27</v>
      </c>
      <c r="EM41" s="293">
        <f>COUNTIF(E41:EI41,"Arr")+COUNTIF(E41:EI41,"Løype")</f>
        <v>8</v>
      </c>
      <c r="EN41" s="569">
        <f>COUNTIF(BH41:EI41,"Arr")+COUNTIF(BH41:EI41,"Løype")</f>
        <v>5</v>
      </c>
      <c r="EO41" s="300">
        <f>EK41-EN41</f>
        <v>11</v>
      </c>
      <c r="EP41" s="15"/>
      <c r="EQ41" s="61">
        <f>$I41+$N41+$S41+$X41+$AC41+$AH41+$AM41+$AR41+$AW41+$BB41+$BG41+$BL41+$BQ41+$BV41+$CA41+$CF41+$CK41+$CP41+$CU41+$CZ41+$DE41+$DJ41+$DO41+$DT41+$DY41+$ED41+$EI41</f>
        <v>135</v>
      </c>
      <c r="ER41" s="191">
        <f>IF(OR($E41="B",$F41="B"),0,$I41)+IF(OR($J41="B",$K41="B"),0,$N41)+IF(OR($O41="B",$P41="B"),0,$S41)+IF(OR($T41="B",$U41="B"),0,$X41)+IF(OR($Y41="B",$Z41="B"),0,$AC41)+IF(OR($AD41="B",$AE41="B"),0,$AH41)+IF(OR($AI41="B",$AJ41="B"),0,$AM41)+IF(OR($HP20="B",$AO41="B"),0,$AR41)+IF(OR($AS41="B",$AT41="B"),0,$AW41)+IF(OR($AX41="B",$AY41="B"),0,$BB41)+IF(OR($BC41="B",$BD41="B"),0,$BG41)+IF(OR($BH41="B",$BI41="B"),0,$BL41)+IF(OR($BM41="B",$BN41="B"),0,$BQ41)+IF(OR($BR41="B",$BS41="B"),0,$BV41)+IF(OR($BW41="B",$BX41="B"),0,$CA41)+IF(OR($CB41="B",$CC41="B"),0,$CF41)+IF(OR($CG41="B",$CH41="B"),0,$CK41)+IF(OR($CL41="B",$CM41="B"),0,$CP41)+IF(OR($CQ41="B",$CR41="B"),0,$CU41)+IF(OR($CV41="B",$CW41="B"),0,$CZ41)+IF(OR($DA41="B",$DB41="B"),0,$DE41)+IF(OR($DF41="B",$DG41="B"),0,$DJ41)+IF(OR($DK41="B",$DL41="B"),0,$DO41)+IF(OR($DP41="B",$DQ41="B"),0,$DT41)+IF(OR($DU41="B",$DV41="B"),0,$DY41)+IF(OR($DZ41="B",$EA41="B"),0,$ED41)+IF(OR($EE41="B",$EF41="B"),0,$EI41)</f>
        <v>135</v>
      </c>
      <c r="ES41" s="28">
        <f>IF(EJ41&gt;0,EQ41/EJ41," " )</f>
        <v>5</v>
      </c>
      <c r="ET41" s="62">
        <f>IF(EL41&gt;0,ER41/EL41," " )</f>
        <v>5</v>
      </c>
      <c r="EU41" s="63"/>
      <c r="EV41" s="270">
        <f>EQ41+EX$20-EJ41</f>
        <v>135</v>
      </c>
      <c r="EW41" s="272">
        <f>ER41+EX$20-EL41</f>
        <v>135</v>
      </c>
      <c r="EX41" s="23">
        <f>IF(EJ41&gt;0,EV41/EJ41," " )</f>
        <v>5</v>
      </c>
      <c r="EY41" s="74">
        <f>IF(EL41&gt;0,EW41/EL41," " )</f>
        <v>5</v>
      </c>
      <c r="EZ41" s="63"/>
      <c r="FA41" s="368">
        <f>EJ41-EM41</f>
        <v>19</v>
      </c>
      <c r="FB41" s="369">
        <f>EM41</f>
        <v>8</v>
      </c>
      <c r="FC41" s="365">
        <f>G41+L41+Q41+V41+AA41+AF41+AK41+AP41+AU41+AZ41+BE41+BJ41+BO41+BT41+BY41+CD41+CI41+CN41+CS41+CX41+DC41+DH41+DM41+DR41+DW41+EB41+EG41</f>
        <v>22.548592203320744</v>
      </c>
      <c r="FD41" s="475">
        <f>IF(EJ41&gt;0,FC41/EJ41," " )</f>
        <v>0.83513304456743498</v>
      </c>
      <c r="FE41" s="488">
        <f>H41+M41+R41+W41+AB41+AG41+AL41+AQ41+AV41+BA41+BF41+BK41+BP41+BU41+BZ41+CE41+CJ41+CO41+CT41+CY41+DD41+DI41+DN41+DS41+DX41+EC41+EH41</f>
        <v>20.169982304626508</v>
      </c>
      <c r="FF41" s="232">
        <f>IF(EJ41&gt;0,FE41/EJ41," " )</f>
        <v>0.74703638165283359</v>
      </c>
      <c r="FG41" s="15"/>
      <c r="FH41" s="37">
        <f t="shared" si="0"/>
        <v>15</v>
      </c>
    </row>
    <row r="42" spans="2:167" ht="17" thickBot="1" x14ac:dyDescent="0.25">
      <c r="B42" s="284" t="s">
        <v>89</v>
      </c>
      <c r="C42" s="285" t="s">
        <v>90</v>
      </c>
      <c r="D42" s="328">
        <v>515741</v>
      </c>
      <c r="E42" s="329"/>
      <c r="F42" s="314">
        <v>11</v>
      </c>
      <c r="G42" s="335">
        <v>0.5</v>
      </c>
      <c r="H42" s="335">
        <v>0.3571428571428571</v>
      </c>
      <c r="I42" s="314">
        <f>SUM(E42:F42)+IF(E42="B",1,0)*E$102+IF(F42="B",1,0)*F$102+IF(E42="Løype",1)*$O$4+IF(F42="Løype",1)*$O$4+IF(E42="Arr",1)*$O$5+IF(F42="Arr",1)*$O$5</f>
        <v>11</v>
      </c>
      <c r="J42" s="330"/>
      <c r="K42" s="149" t="s">
        <v>62</v>
      </c>
      <c r="L42" s="278">
        <v>0.97916666666666663</v>
      </c>
      <c r="M42" s="278">
        <v>0.97916666666666663</v>
      </c>
      <c r="N42" s="314">
        <f>SUM(J42:K42)+IF(J42="B",1,0)*J$102+IF(K42="B",1,0)*K$102+IF(J42="Løype",1)*$O$4+IF(K42="Løype",1)*$O$4+IF(J42="Arr",1)*$O$5+IF(K42="Arr",1)*$O$5</f>
        <v>1</v>
      </c>
      <c r="O42" s="332"/>
      <c r="P42" s="331"/>
      <c r="Q42" s="330"/>
      <c r="R42" s="330"/>
      <c r="S42" s="314">
        <f>SUM(O42:P42)+IF(O42="B",1,0)*O$102+IF(P42="B",1,0)*P$102+IF(O42="Løype",1)*$O$4+IF(P42="Løype",1)*$O$4+IF(O42="Arr",1)*$O$5+IF(P42="Arr",1)*$O$5</f>
        <v>0</v>
      </c>
      <c r="T42" s="332">
        <v>19</v>
      </c>
      <c r="U42" s="331"/>
      <c r="V42" s="278">
        <v>0.22916666666666663</v>
      </c>
      <c r="W42" s="278">
        <v>0.1875</v>
      </c>
      <c r="X42" s="314">
        <f>SUM(T42:U42)+IF(T42="B",1,0)*T$102+IF(U42="B",1,0)*U$102+IF(T42="Løype",1)*$O$4+IF(U42="Løype",1)*$O$4+IF(T42="Arr",1)*$O$5+IF(U42="Arr",1)*$O$5</f>
        <v>19</v>
      </c>
      <c r="Y42" s="332"/>
      <c r="Z42" s="316">
        <v>6</v>
      </c>
      <c r="AA42" s="278">
        <v>0.82258064516129026</v>
      </c>
      <c r="AB42" s="278">
        <v>0.85483870967741937</v>
      </c>
      <c r="AC42" s="314">
        <f>SUM(Y42:Z42)+IF(Y42="B",1,0)*Y$102+IF(Z42="B",1,0)*Z$102+IF(Y42="Løype",1)*$O$4+IF(Z42="Løype",1)*$O$4+IF(Y42="Arr",1)*$O$5+IF(Z42="Arr",1)*$O$5</f>
        <v>6</v>
      </c>
      <c r="AD42" s="332"/>
      <c r="AE42" s="316"/>
      <c r="AF42" s="278"/>
      <c r="AG42" s="278"/>
      <c r="AH42" s="314">
        <f>SUM(AD42:AE42)+IF(AD42="B",1,0)*AD$102+IF(AE42="B",1,0)*AE$102+IF(AD42="Løype",1)*$O$4+IF(AE42="Løype",1)*$O$4+IF(AD42="Arr",1)*$O$5+IF(AE42="Arr",1)*$O$5</f>
        <v>0</v>
      </c>
      <c r="AI42" s="286"/>
      <c r="AJ42" s="283"/>
      <c r="AK42" s="330"/>
      <c r="AL42" s="330"/>
      <c r="AM42" s="314">
        <f>SUM(AI42:AJ42)+IF(AI42="B",1,0)*AI$102+IF(AJ42="B",1,0)*AJ$102+IF(AI42="Løype",1)*$O$4+IF(AJ42="Løype",1)*$O$4+IF(AI42="Arr",1)*$O$5+IF(AJ42="Arr",1)*$O$5</f>
        <v>0</v>
      </c>
      <c r="AN42" s="286"/>
      <c r="AO42" s="283"/>
      <c r="AP42" s="330"/>
      <c r="AQ42" s="330"/>
      <c r="AR42" s="314">
        <f>SUM(AN42:AO42)+IF(AN42="B",1,0)*AN$102+IF(AO42="B",1,0)*AO$102+IF(AN42="Løype",1)*$O$4+IF(AO42="Løype",1)*$O$4+IF(AN42="Arr",1)*$O$5+IF(AO42="Arr",1)*$O$5</f>
        <v>0</v>
      </c>
      <c r="AS42" s="180"/>
      <c r="AT42" s="283">
        <v>4</v>
      </c>
      <c r="AU42" s="278">
        <v>0.84782608695652173</v>
      </c>
      <c r="AV42" s="278">
        <v>0.89130434782608692</v>
      </c>
      <c r="AW42" s="314">
        <f>SUM(AS42:AT42)+IF(AS42="B",1,0)*AS$102+IF(AT42="B",1,0)*AT$102+IF(AS42="Løype",1)*$O$4+IF(AT42="Løype",1)*$O$4+IF(AS42="Arr",1)*$O$5+IF(AT42="Arr",1)*$O$5</f>
        <v>4</v>
      </c>
      <c r="AX42" s="180"/>
      <c r="AY42" s="283">
        <v>6</v>
      </c>
      <c r="AZ42" s="278">
        <v>0.79629629629629628</v>
      </c>
      <c r="BA42" s="278">
        <v>0.90740740740740744</v>
      </c>
      <c r="BB42" s="314">
        <f>SUM(AX42:AY42)+IF(AX42="B",1,0)*AX$102+IF(AY42="B",1,0)*AY$102+IF(AX42="Løype",1)*$O$4+IF(AY42="Løype",1)*$O$4+IF(AX42="Arr",1)*$O$5+IF(AY42="Arr",1)*$O$5</f>
        <v>6</v>
      </c>
      <c r="BC42" s="286"/>
      <c r="BD42" s="283">
        <v>4</v>
      </c>
      <c r="BE42" s="333">
        <v>0.87037037037037035</v>
      </c>
      <c r="BF42" s="278">
        <v>0.90740740740740744</v>
      </c>
      <c r="BG42" s="314">
        <f>SUM(BC42:BD42)+IF(BC42="B",1,0)*BC$102+IF(BD42="B",1,0)*BD$102+IF(BC42="Løype",1)*$O$4+IF(BD42="Løype",1)*$O$4+IF(BC42="Arr",1)*$O$5+IF(BD42="Arr",1)*$O$5</f>
        <v>4</v>
      </c>
      <c r="BH42" s="327"/>
      <c r="BI42" s="283">
        <v>2</v>
      </c>
      <c r="BJ42" s="333">
        <v>0.88461538461538458</v>
      </c>
      <c r="BK42" s="278">
        <v>0.42307692307692313</v>
      </c>
      <c r="BL42" s="314">
        <f>SUM(BH42:BI42)+IF(BH42="B",1,0)*BH$102+IF(BI42="B",1,0)*BI$102+IF(BH42="Løype",1)*$O$4+IF(BI42="Løype",1)*$O$4+IF(BH42="Arr",1)*$O$5+IF(BI42="Arr",1)*$O$5</f>
        <v>2</v>
      </c>
      <c r="BM42" s="296"/>
      <c r="BN42" s="81" t="s">
        <v>62</v>
      </c>
      <c r="BO42" s="333">
        <v>0.97916666666666663</v>
      </c>
      <c r="BP42" s="278">
        <v>0.72916666666666674</v>
      </c>
      <c r="BQ42" s="314">
        <f>SUM(BM42:BN42)+IF(BM42="B",1,0)*BM$102+IF(BN42="B",1,0)*BN$102+IF(BM42="Løype",1)*$O$4+IF(BN42="Løype",1)*$O$4+IF(BM42="Arr",1)*$O$5+IF(BN42="Arr",1)*$O$5</f>
        <v>1</v>
      </c>
      <c r="BR42" s="327"/>
      <c r="BS42" s="283">
        <v>4</v>
      </c>
      <c r="BT42" s="333">
        <v>0.86</v>
      </c>
      <c r="BU42" s="278">
        <v>0.94</v>
      </c>
      <c r="BV42" s="314">
        <f>SUM(BR42:BS42)+IF(BR42="B",1,0)*BR$102+IF(BS42="B",1,0)*BS$102+IF(BR42="Løype",1)*$O$4+IF(BS42="Løype",1)*$O$4+IF(BR42="Arr",1)*$O$5+IF(BS42="Arr",1)*$O$5</f>
        <v>4</v>
      </c>
      <c r="BW42" s="327"/>
      <c r="BX42" s="283">
        <v>6</v>
      </c>
      <c r="BY42" s="333">
        <v>0.81666666666666665</v>
      </c>
      <c r="BZ42" s="278">
        <v>0.95</v>
      </c>
      <c r="CA42" s="314">
        <f>SUM(BW42:BX42)+IF(BW42="B",1,0)*BW$102+IF(BX42="B",1,0)*BX$102+IF(BW42="Løype",1)*$O$4+IF(BX42="Løype",1)*$O$4+IF(BW42="Arr",1)*$O$5+IF(BX42="Arr",1)*$O$5</f>
        <v>6</v>
      </c>
      <c r="CB42" s="327"/>
      <c r="CC42" s="283">
        <v>7</v>
      </c>
      <c r="CD42" s="333">
        <v>0.78333333333333333</v>
      </c>
      <c r="CE42" s="278">
        <v>0.71666666666666667</v>
      </c>
      <c r="CF42" s="314">
        <f>SUM(CB42:CC42)+IF(CB42="B",1,0)*CB$102+IF(CC42="B",1,0)*CC$102+IF(CB42="Løype",1)*$O$4+IF(CC42="Løype",1)*$O$4+IF(CB42="Arr",1)*$O$5+IF(CC42="Arr",1)*$O$5</f>
        <v>7</v>
      </c>
      <c r="CG42" s="327"/>
      <c r="CH42" s="283">
        <v>15</v>
      </c>
      <c r="CI42" s="333">
        <v>0.51666666666666661</v>
      </c>
      <c r="CJ42" s="278">
        <v>0.51666666666666661</v>
      </c>
      <c r="CK42" s="314">
        <f>SUM(CG42:CH42)+IF(CG42="B",1,0)*CG$102+IF(CH42="B",1,0)*CH$102+IF(CG42="Løype",1)*$O$4+IF(CH42="Løype",1)*$O$4+IF(CG42="Arr",1)*$O$5+IF(CH42="Arr",1)*$O$5</f>
        <v>15</v>
      </c>
      <c r="CL42" s="327"/>
      <c r="CM42" s="283"/>
      <c r="CN42" s="316"/>
      <c r="CO42" s="330"/>
      <c r="CP42" s="314">
        <f>SUM(CL42:CM42)+IF(CL42="B",1,0)*CL$102+IF(CM42="B",1,0)*CM$102+IF(CL42="Løype",1)*$O$4+IF(CM42="Løype",1)*$O$4+IF(CL42="Arr",1)*$O$5+IF(CM42="Arr",1)*$O$5</f>
        <v>0</v>
      </c>
      <c r="CQ42" s="327"/>
      <c r="CR42" s="283"/>
      <c r="CS42" s="316"/>
      <c r="CT42" s="330"/>
      <c r="CU42" s="314">
        <f>SUM(CQ42:CR42)+IF(CQ42="B",1,0)*CQ$102+IF(CR42="B",1,0)*CR$102+IF(CQ42="Løype",1)*$O$4+IF(CR42="Løype",1)*$O$4+IF(CQ42="Arr",1)*$O$5+IF(CR42="Arr",1)*$O$5</f>
        <v>0</v>
      </c>
      <c r="CV42" s="327"/>
      <c r="CW42" s="283">
        <v>5</v>
      </c>
      <c r="CX42" s="333">
        <v>0.86363636363636365</v>
      </c>
      <c r="CY42" s="278">
        <v>0.89393939393939392</v>
      </c>
      <c r="CZ42" s="314">
        <f>SUM(CV42:CW42)+IF(CV42="B",1,0)*CV$102+IF(CW42="B",1,0)*CW$102+IF(CV42="Løype",1)*$O$4+IF(CW42="Løype",1)*$O$4+IF(CV42="Arr",1)*$O$5+IF(CW42="Arr",1)*$O$5</f>
        <v>5</v>
      </c>
      <c r="DA42" s="327"/>
      <c r="DB42" s="283">
        <v>18</v>
      </c>
      <c r="DC42" s="333">
        <v>0.22916666666666663</v>
      </c>
      <c r="DD42" s="278">
        <v>0.22916666666666663</v>
      </c>
      <c r="DE42" s="314">
        <f>SUM(DA42:DB42)+IF(DA42="B",1,0)*DA$102+IF(DB42="B",1,0)*DB$102+IF(DA42="Løype",1)*$O$4+IF(DB42="Løype",1)*$O$4+IF(DA42="Arr",1)*$O$5+IF(DB42="Arr",1)*$O$5</f>
        <v>18</v>
      </c>
      <c r="DF42" s="327"/>
      <c r="DG42" s="283">
        <v>8</v>
      </c>
      <c r="DH42" s="333">
        <v>0.79166666666666663</v>
      </c>
      <c r="DI42" s="278">
        <v>0.81944444444444442</v>
      </c>
      <c r="DJ42" s="314">
        <f>SUM(DF42:DG42)+IF(DF42="B",1,0)*DF$102+IF(DG42="B",1,0)*DG$102+IF(DF42="Løype",1)*$O$4+IF(DG42="Løype",1)*$O$4+IF(DF42="Arr",1)*$O$5+IF(DG42="Arr",1)*$O$5</f>
        <v>8</v>
      </c>
      <c r="DK42" s="327"/>
      <c r="DL42" s="283">
        <v>4</v>
      </c>
      <c r="DM42" s="333">
        <v>0.875</v>
      </c>
      <c r="DN42" s="278">
        <v>0.9107142857142857</v>
      </c>
      <c r="DO42" s="314">
        <f>SUM(DK42:DL42)+IF(DK42="B",1,0)*DK$102+IF(DL42="B",1,0)*DL$102+IF(DK42="Løype",1)*$O$4+IF(DL42="Løype",1)*$O$4+IF(DK42="Arr",1)*$O$5+IF(DL42="Arr",1)*$O$5</f>
        <v>4</v>
      </c>
      <c r="DP42" s="327"/>
      <c r="DQ42" s="283">
        <v>6</v>
      </c>
      <c r="DR42" s="333">
        <v>0.81034482758620685</v>
      </c>
      <c r="DS42" s="278">
        <v>0.9137931034482758</v>
      </c>
      <c r="DT42" s="314">
        <f>SUM(DP42:DQ42)+IF(DP42="B",1,0)*DP$102+IF(DQ42="B",1,0)*DQ$102+IF(DP42="Løype",1)*$O$4+IF(DQ42="Løype",1)*$O$4+IF(DP42="Arr",1)*$O$5+IF(DQ42="Arr",1)*$O$5</f>
        <v>6</v>
      </c>
      <c r="DU42" s="186"/>
      <c r="DV42" s="513">
        <v>4</v>
      </c>
      <c r="DW42" s="518">
        <v>0.89393939393939392</v>
      </c>
      <c r="DX42" s="520">
        <v>0.9242424242424242</v>
      </c>
      <c r="DY42" s="314">
        <f>SUM(DU42:DV42)+IF(DU42="B",1,0)*DU$102+IF(DV42="B",1,0)*DV$102+IF(DU42="Løype",1)*$O$4+IF(DV42="Løype",1)*$O$4+IF(DU42="Arr",1)*$O$5+IF(DV42="Arr",1)*$O$5</f>
        <v>4</v>
      </c>
      <c r="DZ42" s="538"/>
      <c r="EA42" s="513">
        <v>13</v>
      </c>
      <c r="EB42" s="518">
        <v>0.7</v>
      </c>
      <c r="EC42" s="520">
        <v>0.76666666666666661</v>
      </c>
      <c r="ED42" s="314">
        <f>SUM(DZ42:EA42)+IF(DZ42="B",1,0)*DZ$102+IF(EA42="B",1,0)*EA$102+IF(DZ42="Løype",1)*$O$4+IF(EA42="Løype",1)*$O$4+IF(DZ42="Arr",1)*$O$5+IF(EA42="Arr",1)*$O$5</f>
        <v>13</v>
      </c>
      <c r="EE42" s="538"/>
      <c r="EF42" s="513"/>
      <c r="EG42" s="518"/>
      <c r="EH42" s="520"/>
      <c r="EI42" s="314">
        <f>SUM(EE42:EF42)+IF(EE42="B",1,0)*EE$102+IF(EF42="B",1,0)*EF$102+IF(EE42="Løype",1)*$O$4+IF(EF42="Løype",1)*$O$4+IF(EE42="Arr",1)*$O$5+IF(EF42="Arr",1)*$O$5</f>
        <v>0</v>
      </c>
      <c r="EJ42" s="528">
        <f>COUNTIF($E42:$EI42,"&gt;0")/4+COUNTIF($E42:$EI42,"B")/4+COUNTIF($E42:$EI42,"Arr")/4+COUNTIF($E42:$EI42,"Løype")/4</f>
        <v>20</v>
      </c>
      <c r="EK42" s="575">
        <f>COUNTIF($BH42:$EI42,"&gt;0")/4+COUNTIF($BH42:$EI42,"B")/4+COUNTIF($BH42:$EI42,"Arr")/4+COUNTIF($BH42:$EI42,"Løype")/4</f>
        <v>13</v>
      </c>
      <c r="EL42" s="293">
        <f>COUNTIF($E42:$EI42,"&gt;0")/4+COUNTIF($E42:$EI42,"Arr")/4+COUNTIF($E42:$EI42,"Løype")/4-COUNTIF($E42:$EI42,"B")*3/4</f>
        <v>20</v>
      </c>
      <c r="EM42" s="293">
        <f>COUNTIF(E42:EI42,"Arr")+COUNTIF(E42:EI42,"Løype")</f>
        <v>2</v>
      </c>
      <c r="EN42" s="569">
        <f>COUNTIF(BH42:EI42,"Arr")+COUNTIF(BH42:EI42,"Løype")</f>
        <v>1</v>
      </c>
      <c r="EO42" s="300">
        <f>EK42-EN42</f>
        <v>12</v>
      </c>
      <c r="EP42" s="15"/>
      <c r="EQ42" s="61">
        <f>$I42+$N42+$S42+$X42+$AC42+$AH42+$AM42+$AR42+$AW42+$BB42+$BG42+$BL42+$BQ42+$BV42+$CA42+$CF42+$CK42+$CP42+$CU42+$CZ42+$DE42+$DJ42+$DO42+$DT42+$DY42+$ED42+$EI42</f>
        <v>144</v>
      </c>
      <c r="ER42" s="191">
        <f>IF(OR($E42="B",$F42="B"),0,$I42)+IF(OR($J42="B",$K42="B"),0,$N42)+IF(OR($O42="B",$P42="B"),0,$S42)+IF(OR($T42="B",$U42="B"),0,$X42)+IF(OR($Y42="B",$Z42="B"),0,$AC42)+IF(OR($AD42="B",$AE42="B"),0,$AH42)+IF(OR($AI42="B",$AJ42="B"),0,$AM42)+IF(OR($HP20="B",$AO42="B"),0,$AR42)+IF(OR($AS42="B",$AT42="B"),0,$AW42)+IF(OR($AX42="B",$AY42="B"),0,$BB42)+IF(OR($BC42="B",$BD42="B"),0,$BG42)+IF(OR($BH42="B",$BI42="B"),0,$BL42)+IF(OR($BM42="B",$BN42="B"),0,$BQ42)+IF(OR($BR42="B",$BS42="B"),0,$BV42)+IF(OR($BW42="B",$BX42="B"),0,$CA42)+IF(OR($CB42="B",$CC42="B"),0,$CF42)+IF(OR($CG42="B",$CH42="B"),0,$CK42)+IF(OR($CL42="B",$CM42="B"),0,$CP42)+IF(OR($CQ42="B",$CR42="B"),0,$CU42)+IF(OR($CV42="B",$CW42="B"),0,$CZ42)+IF(OR($DA42="B",$DB42="B"),0,$DE42)+IF(OR($DF42="B",$DG42="B"),0,$DJ42)+IF(OR($DK42="B",$DL42="B"),0,$DO42)+IF(OR($DP42="B",$DQ42="B"),0,$DT42)+IF(OR($DU42="B",$DV42="B"),0,$DY42)+IF(OR($DZ42="B",$EA42="B"),0,$ED42)+IF(OR($EE42="B",$EF42="B"),0,$EI42)</f>
        <v>144</v>
      </c>
      <c r="ES42" s="28">
        <f>IF(EJ42&gt;0,EQ42/EJ42," " )</f>
        <v>7.2</v>
      </c>
      <c r="ET42" s="62">
        <f>IF(EL42&gt;0,ER42/EL42," " )</f>
        <v>7.2</v>
      </c>
      <c r="EU42" s="63"/>
      <c r="EV42" s="270">
        <f>EQ42+EX$20-EJ42</f>
        <v>151</v>
      </c>
      <c r="EW42" s="272">
        <f>ER42+EX$20-EL42</f>
        <v>151</v>
      </c>
      <c r="EX42" s="23">
        <f>IF(EJ42&gt;0,EV42/EJ42," " )</f>
        <v>7.55</v>
      </c>
      <c r="EY42" s="74">
        <f>IF(EL42&gt;0,EW42/EL42," " )</f>
        <v>7.55</v>
      </c>
      <c r="EZ42" s="63"/>
      <c r="FA42" s="368">
        <f>EJ42-EM42</f>
        <v>18</v>
      </c>
      <c r="FB42" s="369">
        <f>EM42</f>
        <v>2</v>
      </c>
      <c r="FC42" s="365">
        <f>G42+L42+Q42+V42+AA42+AF42+AK42+AP42+AU42+AZ42+BE42+BJ42+BO42+BT42+BY42+CD42+CI42+CN42+CS42+CX42+DC42+DH42+DM42+DR42+DW42+EB42+EG42</f>
        <v>15.049609368561825</v>
      </c>
      <c r="FD42" s="475">
        <f>IF(EJ42&gt;0,FC42/EJ42," " )</f>
        <v>0.75248046842809124</v>
      </c>
      <c r="FE42" s="488">
        <f>H42+M42+R42+W42+AB42+AG42+AL42+AQ42+AV42+BA42+BF42+BK42+BP42+BU42+BZ42+CE42+CJ42+CO42+CT42+CY42+DD42+DI42+DN42+DS42+DX42+EC42+EH42</f>
        <v>14.818311304326926</v>
      </c>
      <c r="FF42" s="232">
        <f>IF(EJ42&gt;0,FE42/EJ42," " )</f>
        <v>0.74091556521634627</v>
      </c>
      <c r="FG42" s="15"/>
      <c r="FH42" s="37">
        <f t="shared" si="0"/>
        <v>16</v>
      </c>
    </row>
    <row r="43" spans="2:167" ht="17" thickBot="1" x14ac:dyDescent="0.25">
      <c r="B43" s="284" t="s">
        <v>107</v>
      </c>
      <c r="C43" s="285" t="s">
        <v>108</v>
      </c>
      <c r="D43" s="328">
        <v>238050</v>
      </c>
      <c r="E43" s="329"/>
      <c r="F43" s="314"/>
      <c r="G43" s="314"/>
      <c r="H43" s="314"/>
      <c r="I43" s="314">
        <f>SUM(E43:F43)+IF(E43="B",1,0)*E$102+IF(F43="B",1,0)*F$102+IF(E43="Løype",1)*$O$4+IF(F43="Løype",1)*$O$4+IF(E43="Arr",1)*$O$5+IF(F43="Arr",1)*$O$5</f>
        <v>0</v>
      </c>
      <c r="J43" s="330"/>
      <c r="K43" s="331"/>
      <c r="L43" s="330"/>
      <c r="M43" s="330"/>
      <c r="N43" s="314">
        <f>SUM(J43:K43)+IF(J43="B",1,0)*J$102+IF(K43="B",1,0)*K$102+IF(J43="Løype",1)*$O$4+IF(K43="Løype",1)*$O$4+IF(J43="Arr",1)*$O$5+IF(K43="Arr",1)*$O$5</f>
        <v>0</v>
      </c>
      <c r="O43" s="332">
        <v>8</v>
      </c>
      <c r="P43" s="331"/>
      <c r="Q43" s="278">
        <v>0.6875</v>
      </c>
      <c r="R43" s="278">
        <v>0.5625</v>
      </c>
      <c r="S43" s="314">
        <f>SUM(O43:P43)+IF(O43="B",1,0)*O$102+IF(P43="B",1,0)*P$102+IF(O43="Løype",1)*$O$4+IF(P43="Løype",1)*$O$4+IF(O43="Arr",1)*$O$5+IF(P43="Arr",1)*$O$5</f>
        <v>8</v>
      </c>
      <c r="T43" s="332">
        <v>4</v>
      </c>
      <c r="U43" s="331"/>
      <c r="V43" s="278">
        <v>0.85416666666666663</v>
      </c>
      <c r="W43" s="278">
        <v>0.85416666666666663</v>
      </c>
      <c r="X43" s="314">
        <f>SUM(T43:U43)+IF(T43="B",1,0)*T$102+IF(U43="B",1,0)*U$102+IF(T43="Løype",1)*$O$4+IF(U43="Løype",1)*$O$4+IF(T43="Arr",1)*$O$5+IF(U43="Arr",1)*$O$5</f>
        <v>4</v>
      </c>
      <c r="Y43" s="332"/>
      <c r="Z43" s="316">
        <v>4</v>
      </c>
      <c r="AA43" s="278">
        <v>0.88709677419354838</v>
      </c>
      <c r="AB43" s="278">
        <v>0.91935483870967738</v>
      </c>
      <c r="AC43" s="314">
        <f>SUM(Y43:Z43)+IF(Y43="B",1,0)*Y$102+IF(Z43="B",1,0)*Z$102+IF(Y43="Løype",1)*$O$4+IF(Z43="Løype",1)*$O$4+IF(Y43="Arr",1)*$O$5+IF(Z43="Arr",1)*$O$5</f>
        <v>4</v>
      </c>
      <c r="AD43" s="332"/>
      <c r="AE43" s="316"/>
      <c r="AF43" s="278"/>
      <c r="AG43" s="278"/>
      <c r="AH43" s="314">
        <f>SUM(AD43:AE43)+IF(AD43="B",1,0)*AD$102+IF(AE43="B",1,0)*AE$102+IF(AD43="Løype",1)*$O$4+IF(AE43="Løype",1)*$O$4+IF(AD43="Arr",1)*$O$5+IF(AE43="Arr",1)*$O$5</f>
        <v>0</v>
      </c>
      <c r="AI43" s="286"/>
      <c r="AJ43" s="283"/>
      <c r="AK43" s="330"/>
      <c r="AL43" s="330"/>
      <c r="AM43" s="314">
        <f>SUM(AI43:AJ43)+IF(AI43="B",1,0)*AI$102+IF(AJ43="B",1,0)*AJ$102+IF(AI43="Løype",1)*$O$4+IF(AJ43="Løype",1)*$O$4+IF(AI43="Arr",1)*$O$5+IF(AJ43="Arr",1)*$O$5</f>
        <v>0</v>
      </c>
      <c r="AN43" s="182"/>
      <c r="AO43" s="283">
        <v>9</v>
      </c>
      <c r="AP43" s="278">
        <v>0.64583333333333326</v>
      </c>
      <c r="AQ43" s="278">
        <v>0.6875</v>
      </c>
      <c r="AR43" s="314">
        <f>SUM(AN43:AO43)+IF(AN43="B",1,0)*AN$102+IF(AO43="B",1,0)*AO$102+IF(AN43="Løype",1)*$O$4+IF(AO43="Løype",1)*$O$4+IF(AN43="Arr",1)*$O$5+IF(AO43="Arr",1)*$O$5</f>
        <v>9</v>
      </c>
      <c r="AS43" s="286"/>
      <c r="AT43" s="81" t="s">
        <v>62</v>
      </c>
      <c r="AU43" s="278">
        <v>0.97826086956521741</v>
      </c>
      <c r="AV43" s="278">
        <v>0.97826086956521741</v>
      </c>
      <c r="AW43" s="314">
        <f>SUM(AS43:AT43)+IF(AS43="B",1,0)*AS$102+IF(AT43="B",1,0)*AT$102+IF(AS43="Løype",1)*$O$4+IF(AT43="Løype",1)*$O$4+IF(AS43="Arr",1)*$O$5+IF(AT43="Arr",1)*$O$5</f>
        <v>1</v>
      </c>
      <c r="AX43" s="286"/>
      <c r="AY43" s="283">
        <v>10</v>
      </c>
      <c r="AZ43" s="278">
        <v>0.64814814814814814</v>
      </c>
      <c r="BA43" s="278">
        <v>0.61111111111111116</v>
      </c>
      <c r="BB43" s="314">
        <f>SUM(AX43:AY43)+IF(AX43="B",1,0)*AX$102+IF(AY43="B",1,0)*AY$102+IF(AX43="Løype",1)*$O$4+IF(AY43="Løype",1)*$O$4+IF(AX43="Arr",1)*$O$5+IF(AY43="Arr",1)*$O$5</f>
        <v>10</v>
      </c>
      <c r="BC43" s="286"/>
      <c r="BD43" s="283">
        <v>8</v>
      </c>
      <c r="BE43" s="333">
        <v>0.72222222222222221</v>
      </c>
      <c r="BF43" s="278">
        <v>0.72222222222222221</v>
      </c>
      <c r="BG43" s="314">
        <f>SUM(BC43:BD43)+IF(BC43="B",1,0)*BC$102+IF(BD43="B",1,0)*BD$102+IF(BC43="Løype",1)*$O$4+IF(BD43="Løype",1)*$O$4+IF(BC43="Arr",1)*$O$5+IF(BD43="Arr",1)*$O$5</f>
        <v>8</v>
      </c>
      <c r="BH43" s="327"/>
      <c r="BI43" s="283"/>
      <c r="BJ43" s="316"/>
      <c r="BK43" s="330"/>
      <c r="BL43" s="314">
        <f>SUM(BH43:BI43)+IF(BH43="B",1,0)*BH$102+IF(BI43="B",1,0)*BI$102+IF(BH43="Løype",1)*$O$4+IF(BI43="Løype",1)*$O$4+IF(BH43="Arr",1)*$O$5+IF(BI43="Arr",1)*$O$5</f>
        <v>0</v>
      </c>
      <c r="BM43" s="334"/>
      <c r="BN43" s="283"/>
      <c r="BO43" s="316"/>
      <c r="BP43" s="330"/>
      <c r="BQ43" s="314">
        <f>SUM(BM43:BN43)+IF(BM43="B",1,0)*BM$102+IF(BN43="B",1,0)*BN$102+IF(BM43="Løype",1)*$O$4+IF(BN43="Løype",1)*$O$4+IF(BM43="Arr",1)*$O$5+IF(BN43="Arr",1)*$O$5</f>
        <v>0</v>
      </c>
      <c r="BR43" s="327">
        <v>1</v>
      </c>
      <c r="BS43" s="283"/>
      <c r="BT43" s="333">
        <v>0.7</v>
      </c>
      <c r="BU43" s="278">
        <v>0.7</v>
      </c>
      <c r="BV43" s="314">
        <f>SUM(BR43:BS43)+IF(BR43="B",1,0)*BR$102+IF(BS43="B",1,0)*BS$102+IF(BR43="Løype",1)*$O$4+IF(BS43="Løype",1)*$O$4+IF(BR43="Arr",1)*$O$5+IF(BS43="Arr",1)*$O$5</f>
        <v>1</v>
      </c>
      <c r="BW43" s="327"/>
      <c r="BX43" s="283">
        <v>14</v>
      </c>
      <c r="BY43" s="333">
        <v>0.55000000000000004</v>
      </c>
      <c r="BZ43" s="278">
        <v>0.44999999999999996</v>
      </c>
      <c r="CA43" s="314">
        <f>SUM(BW43:BX43)+IF(BW43="B",1,0)*BW$102+IF(BX43="B",1,0)*BX$102+IF(BW43="Løype",1)*$O$4+IF(BX43="Løype",1)*$O$4+IF(BW43="Arr",1)*$O$5+IF(BX43="Arr",1)*$O$5</f>
        <v>14</v>
      </c>
      <c r="CB43" s="327"/>
      <c r="CC43" s="283">
        <v>8</v>
      </c>
      <c r="CD43" s="333">
        <v>0.75</v>
      </c>
      <c r="CE43" s="278">
        <v>0.68333333333333335</v>
      </c>
      <c r="CF43" s="314">
        <f>SUM(CB43:CC43)+IF(CB43="B",1,0)*CB$102+IF(CC43="B",1,0)*CC$102+IF(CB43="Løype",1)*$O$4+IF(CC43="Løype",1)*$O$4+IF(CB43="Arr",1)*$O$5+IF(CC43="Arr",1)*$O$5</f>
        <v>8</v>
      </c>
      <c r="CG43" s="327"/>
      <c r="CH43" s="283">
        <v>6</v>
      </c>
      <c r="CI43" s="333">
        <v>0.81666666666666665</v>
      </c>
      <c r="CJ43" s="278">
        <v>0.91666666666666663</v>
      </c>
      <c r="CK43" s="314">
        <f>SUM(CG43:CH43)+IF(CG43="B",1,0)*CG$102+IF(CH43="B",1,0)*CH$102+IF(CG43="Løype",1)*$O$4+IF(CH43="Løype",1)*$O$4+IF(CG43="Arr",1)*$O$5+IF(CH43="Arr",1)*$O$5</f>
        <v>6</v>
      </c>
      <c r="CL43" s="327"/>
      <c r="CM43" s="283">
        <v>11</v>
      </c>
      <c r="CN43" s="333">
        <v>0.671875</v>
      </c>
      <c r="CO43" s="511">
        <v>0.703125</v>
      </c>
      <c r="CP43" s="314">
        <f>SUM(CL43:CM43)+IF(CL43="B",1,0)*CL$102+IF(CM43="B",1,0)*CM$102+IF(CL43="Løype",1)*$O$4+IF(CM43="Løype",1)*$O$4+IF(CL43="Arr",1)*$O$5+IF(CM43="Arr",1)*$O$5</f>
        <v>11</v>
      </c>
      <c r="CQ43" s="327"/>
      <c r="CR43" s="283">
        <v>6</v>
      </c>
      <c r="CS43" s="316">
        <v>0.72499999999999998</v>
      </c>
      <c r="CT43" s="330">
        <v>0.72499999999999998</v>
      </c>
      <c r="CU43" s="314">
        <f>SUM(CQ43:CR43)+IF(CQ43="B",1,0)*CQ$102+IF(CR43="B",1,0)*CR$102+IF(CQ43="Løype",1)*$O$4+IF(CR43="Løype",1)*$O$4+IF(CQ43="Arr",1)*$O$5+IF(CR43="Arr",1)*$O$5</f>
        <v>6</v>
      </c>
      <c r="CV43" s="327"/>
      <c r="CW43" s="283">
        <v>6</v>
      </c>
      <c r="CX43" s="333">
        <v>0.83333333333333337</v>
      </c>
      <c r="CY43" s="278">
        <v>0.80303030303030298</v>
      </c>
      <c r="CZ43" s="314">
        <f>SUM(CV43:CW43)+IF(CV43="B",1,0)*CV$102+IF(CW43="B",1,0)*CW$102+IF(CV43="Løype",1)*$O$4+IF(CW43="Løype",1)*$O$4+IF(CV43="Arr",1)*$O$5+IF(CW43="Arr",1)*$O$5</f>
        <v>6</v>
      </c>
      <c r="DA43" s="327"/>
      <c r="DB43" s="283">
        <v>5</v>
      </c>
      <c r="DC43" s="333">
        <v>0.8125</v>
      </c>
      <c r="DD43" s="278">
        <v>0.85416666666666663</v>
      </c>
      <c r="DE43" s="314">
        <f>SUM(DA43:DB43)+IF(DA43="B",1,0)*DA$102+IF(DB43="B",1,0)*DB$102+IF(DA43="Løype",1)*$O$4+IF(DB43="Løype",1)*$O$4+IF(DA43="Arr",1)*$O$5+IF(DB43="Arr",1)*$O$5</f>
        <v>5</v>
      </c>
      <c r="DF43" s="327"/>
      <c r="DG43" s="283">
        <v>19</v>
      </c>
      <c r="DH43" s="333">
        <v>0.48611111111111116</v>
      </c>
      <c r="DI43" s="278">
        <v>0.375</v>
      </c>
      <c r="DJ43" s="314">
        <f>SUM(DF43:DG43)+IF(DF43="B",1,0)*DF$102+IF(DG43="B",1,0)*DG$102+IF(DF43="Løype",1)*$O$4+IF(DG43="Løype",1)*$O$4+IF(DF43="Arr",1)*$O$5+IF(DG43="Arr",1)*$O$5</f>
        <v>19</v>
      </c>
      <c r="DK43" s="327"/>
      <c r="DL43" s="283">
        <v>8</v>
      </c>
      <c r="DM43" s="333">
        <v>0.73214285714285721</v>
      </c>
      <c r="DN43" s="278">
        <v>0.76785714285714279</v>
      </c>
      <c r="DO43" s="314">
        <f>SUM(DK43:DL43)+IF(DK43="B",1,0)*DK$102+IF(DL43="B",1,0)*DL$102+IF(DK43="Løype",1)*$O$4+IF(DL43="Løype",1)*$O$4+IF(DK43="Arr",1)*$O$5+IF(DL43="Arr",1)*$O$5</f>
        <v>8</v>
      </c>
      <c r="DP43" s="327"/>
      <c r="DQ43" s="283">
        <v>7</v>
      </c>
      <c r="DR43" s="333">
        <v>0.77586206896551724</v>
      </c>
      <c r="DS43" s="278">
        <v>0.7068965517241379</v>
      </c>
      <c r="DT43" s="314">
        <f>SUM(DP43:DQ43)+IF(DP43="B",1,0)*DP$102+IF(DQ43="B",1,0)*DQ$102+IF(DP43="Løype",1)*$O$4+IF(DQ43="Løype",1)*$O$4+IF(DP43="Arr",1)*$O$5+IF(DQ43="Arr",1)*$O$5</f>
        <v>7</v>
      </c>
      <c r="DU43" s="327"/>
      <c r="DV43" s="283">
        <v>6</v>
      </c>
      <c r="DW43" s="518">
        <v>0.83333333333333337</v>
      </c>
      <c r="DX43" s="520">
        <v>0.86363636363636365</v>
      </c>
      <c r="DY43" s="314">
        <f>SUM(DU43:DV43)+IF(DU43="B",1,0)*DU$102+IF(DV43="B",1,0)*DV$102+IF(DU43="Løype",1)*$O$4+IF(DV43="Løype",1)*$O$4+IF(DU43="Arr",1)*$O$5+IF(DV43="Arr",1)*$O$5</f>
        <v>6</v>
      </c>
      <c r="DZ43" s="538"/>
      <c r="EA43" s="513">
        <v>4</v>
      </c>
      <c r="EB43" s="518">
        <v>0.92222222222222228</v>
      </c>
      <c r="EC43" s="520">
        <v>0.85555555555555562</v>
      </c>
      <c r="ED43" s="314">
        <f>SUM(DZ43:EA43)+IF(DZ43="B",1,0)*DZ$102+IF(EA43="B",1,0)*EA$102+IF(DZ43="Løype",1)*$O$4+IF(EA43="Løype",1)*$O$4+IF(DZ43="Arr",1)*$O$5+IF(EA43="Arr",1)*$O$5</f>
        <v>4</v>
      </c>
      <c r="EE43" s="538"/>
      <c r="EF43" s="513"/>
      <c r="EG43" s="518"/>
      <c r="EH43" s="520"/>
      <c r="EI43" s="314">
        <f>SUM(EE43:EF43)+IF(EE43="B",1,0)*EE$102+IF(EF43="B",1,0)*EF$102+IF(EE43="Løype",1)*$O$4+IF(EF43="Løype",1)*$O$4+IF(EE43="Arr",1)*$O$5+IF(EF43="Arr",1)*$O$5</f>
        <v>0</v>
      </c>
      <c r="EJ43" s="528">
        <f>COUNTIF($E43:$EI43,"&gt;0")/4+COUNTIF($E43:$EI43,"B")/4+COUNTIF($E43:$EI43,"Arr")/4+COUNTIF($E43:$EI43,"Løype")/4</f>
        <v>20</v>
      </c>
      <c r="EK43" s="575">
        <f>COUNTIF($BH43:$EI43,"&gt;0")/4+COUNTIF($BH43:$EI43,"B")/4+COUNTIF($BH43:$EI43,"Arr")/4+COUNTIF($BH43:$EI43,"Løype")/4</f>
        <v>13</v>
      </c>
      <c r="EL43" s="293">
        <f>COUNTIF($E43:$EI43,"&gt;0")/4+COUNTIF($E43:$EI43,"Arr")/4+COUNTIF($E43:$EI43,"Løype")/4-COUNTIF($E43:$EI43,"B")*3/4</f>
        <v>20</v>
      </c>
      <c r="EM43" s="293">
        <f>COUNTIF(E43:EI43,"Arr")+COUNTIF(E43:EI43,"Løype")</f>
        <v>1</v>
      </c>
      <c r="EN43" s="569">
        <f>COUNTIF(BH43:EI43,"Arr")+COUNTIF(BH43:EI43,"Løype")</f>
        <v>0</v>
      </c>
      <c r="EO43" s="300">
        <f>EK43-EN43</f>
        <v>13</v>
      </c>
      <c r="EP43" s="15"/>
      <c r="EQ43" s="61">
        <f>$I43+$N43+$S43+$X43+$AC43+$AH43+$AM43+$AR43+$AW43+$BB43+$BG43+$BL43+$BQ43+$BV43+$CA43+$CF43+$CK43+$CP43+$CU43+$CZ43+$DE43+$DJ43+$DO43+$DT43+$DY43+$ED43+$EI43</f>
        <v>145</v>
      </c>
      <c r="ER43" s="191">
        <f>IF(OR($E43="B",$F43="B"),0,$I43)+IF(OR($J43="B",$K43="B"),0,$N43)+IF(OR($O43="B",$P43="B"),0,$S43)+IF(OR($T43="B",$U43="B"),0,$X43)+IF(OR($Y43="B",$Z43="B"),0,$AC43)+IF(OR($AD43="B",$AE43="B"),0,$AH43)+IF(OR($AI43="B",$AJ43="B"),0,$AM43)+IF(OR($HP20="B",$AO43="B"),0,$AR43)+IF(OR($AS43="B",$AT43="B"),0,$AW43)+IF(OR($AX43="B",$AY43="B"),0,$BB43)+IF(OR($BC43="B",$BD43="B"),0,$BG43)+IF(OR($BH43="B",$BI43="B"),0,$BL43)+IF(OR($BM43="B",$BN43="B"),0,$BQ43)+IF(OR($BR43="B",$BS43="B"),0,$BV43)+IF(OR($BW43="B",$BX43="B"),0,$CA43)+IF(OR($CB43="B",$CC43="B"),0,$CF43)+IF(OR($CG43="B",$CH43="B"),0,$CK43)+IF(OR($CL43="B",$CM43="B"),0,$CP43)+IF(OR($CQ43="B",$CR43="B"),0,$CU43)+IF(OR($CV43="B",$CW43="B"),0,$CZ43)+IF(OR($DA43="B",$DB43="B"),0,$DE43)+IF(OR($DF43="B",$DG43="B"),0,$DJ43)+IF(OR($DK43="B",$DL43="B"),0,$DO43)+IF(OR($DP43="B",$DQ43="B"),0,$DT43)+IF(OR($DU43="B",$DV43="B"),0,$DY43)+IF(OR($DZ43="B",$EA43="B"),0,$ED43)+IF(OR($EE43="B",$EF43="B"),0,$EI43)</f>
        <v>145</v>
      </c>
      <c r="ES43" s="28">
        <f>IF(EJ43&gt;0,EQ43/EJ43," " )</f>
        <v>7.25</v>
      </c>
      <c r="ET43" s="62">
        <f>IF(EL43&gt;0,ER43/EL43," " )</f>
        <v>7.25</v>
      </c>
      <c r="EU43" s="63"/>
      <c r="EV43" s="270">
        <f>EQ43+EX$20-EJ43</f>
        <v>152</v>
      </c>
      <c r="EW43" s="272">
        <f>ER43+EX$20-EL43</f>
        <v>152</v>
      </c>
      <c r="EX43" s="23">
        <f>IF(EJ43&gt;0,EV43/EJ43," " )</f>
        <v>7.6</v>
      </c>
      <c r="EY43" s="74">
        <f>IF(EL43&gt;0,EW43/EL43," " )</f>
        <v>7.6</v>
      </c>
      <c r="EZ43" s="63"/>
      <c r="FA43" s="368">
        <f>EJ43-EM43</f>
        <v>19</v>
      </c>
      <c r="FB43" s="369">
        <f>EM43</f>
        <v>1</v>
      </c>
      <c r="FC43" s="365">
        <f>G43+L43+Q43+V43+AA43+AF43+AK43+AP43+AU43+AZ43+BE43+BJ43+BO43+BT43+BY43+CD43+CI43+CN43+CS43+CX43+DC43+DH43+DM43+DR43+DW43+EB43+EG43</f>
        <v>15.032274606904179</v>
      </c>
      <c r="FD43" s="475">
        <f>IF(EJ43&gt;0,FC43/EJ43," " )</f>
        <v>0.75161373034520895</v>
      </c>
      <c r="FE43" s="488">
        <f>H43+M43+R43+W43+AB43+AG43+AL43+AQ43+AV43+BA43+BF43+BK43+BP43+BU43+BZ43+CE43+CJ43+CO43+CT43+CY43+DD43+DI43+DN43+DS43+DX43+EC43+EH43</f>
        <v>14.739383291745066</v>
      </c>
      <c r="FF43" s="232">
        <f>IF(EJ43&gt;0,FE43/EJ43," " )</f>
        <v>0.73696916458725326</v>
      </c>
      <c r="FG43" s="15"/>
      <c r="FH43" s="37">
        <f t="shared" si="0"/>
        <v>17</v>
      </c>
    </row>
    <row r="44" spans="2:167" ht="17" thickBot="1" x14ac:dyDescent="0.25">
      <c r="B44" s="284" t="s">
        <v>119</v>
      </c>
      <c r="C44" s="285" t="s">
        <v>120</v>
      </c>
      <c r="D44" s="328">
        <v>264828</v>
      </c>
      <c r="E44" s="329"/>
      <c r="F44" s="314">
        <v>3</v>
      </c>
      <c r="G44" s="335">
        <v>0.88095238095238093</v>
      </c>
      <c r="H44" s="335">
        <v>0.9285714285714286</v>
      </c>
      <c r="I44" s="314">
        <f>SUM(E44:F44)+IF(E44="B",1,0)*E$102+IF(F44="B",1,0)*F$102+IF(E44="Løype",1)*$O$4+IF(F44="Løype",1)*$O$4+IF(E44="Arr",1)*$O$5+IF(F44="Arr",1)*$O$5</f>
        <v>3</v>
      </c>
      <c r="J44" s="330"/>
      <c r="K44" s="331">
        <v>2</v>
      </c>
      <c r="L44" s="278">
        <v>0.9375</v>
      </c>
      <c r="M44" s="278">
        <v>0.9375</v>
      </c>
      <c r="N44" s="314">
        <f>SUM(J44:K44)+IF(J44="B",1,0)*J$102+IF(K44="B",1,0)*K$102+IF(J44="Løype",1)*$O$4+IF(K44="Løype",1)*$O$4+IF(J44="Arr",1)*$O$5+IF(K44="Arr",1)*$O$5</f>
        <v>2</v>
      </c>
      <c r="O44" s="332">
        <v>4</v>
      </c>
      <c r="P44" s="331"/>
      <c r="Q44" s="278">
        <v>0.85416666666666663</v>
      </c>
      <c r="R44" s="278">
        <v>0.85416666666666663</v>
      </c>
      <c r="S44" s="314">
        <f>SUM(O44:P44)+IF(O44="B",1,0)*O$102+IF(P44="B",1,0)*P$102+IF(O44="Løype",1)*$O$4+IF(P44="Løype",1)*$O$4+IF(O44="Arr",1)*$O$5+IF(P44="Arr",1)*$O$5</f>
        <v>4</v>
      </c>
      <c r="T44" s="332">
        <v>9</v>
      </c>
      <c r="U44" s="331"/>
      <c r="V44" s="278">
        <v>0.64583333333333326</v>
      </c>
      <c r="W44" s="278">
        <v>0.60416666666666674</v>
      </c>
      <c r="X44" s="314">
        <f>SUM(T44:U44)+IF(T44="B",1,0)*T$102+IF(U44="B",1,0)*U$102+IF(T44="Løype",1)*$O$4+IF(U44="Løype",1)*$O$4+IF(T44="Arr",1)*$O$5+IF(U44="Arr",1)*$O$5</f>
        <v>9</v>
      </c>
      <c r="Y44" s="332"/>
      <c r="Z44" s="316"/>
      <c r="AA44" s="330"/>
      <c r="AB44" s="330"/>
      <c r="AC44" s="314">
        <f>SUM(Y44:Z44)+IF(Y44="B",1,0)*Y$102+IF(Z44="B",1,0)*Z$102+IF(Y44="Løype",1)*$O$4+IF(Z44="Løype",1)*$O$4+IF(Y44="Arr",1)*$O$5+IF(Z44="Arr",1)*$O$5</f>
        <v>0</v>
      </c>
      <c r="AD44" s="332"/>
      <c r="AE44" s="316">
        <v>3</v>
      </c>
      <c r="AF44" s="278">
        <v>0.88095238095238093</v>
      </c>
      <c r="AG44" s="278">
        <v>0.9285714285714286</v>
      </c>
      <c r="AH44" s="314">
        <f>SUM(AD44:AE44)+IF(AD44="B",1,0)*AD$102+IF(AE44="B",1,0)*AE$102+IF(AD44="Løype",1)*$O$4+IF(AE44="Løype",1)*$O$4+IF(AD44="Arr",1)*$O$5+IF(AE44="Arr",1)*$O$5</f>
        <v>3</v>
      </c>
      <c r="AI44" s="286"/>
      <c r="AJ44" s="283"/>
      <c r="AK44" s="330"/>
      <c r="AL44" s="330"/>
      <c r="AM44" s="314">
        <f>SUM(AI44:AJ44)+IF(AI44="B",1,0)*AI$102+IF(AJ44="B",1,0)*AJ$102+IF(AI44="Løype",1)*$O$4+IF(AJ44="Løype",1)*$O$4+IF(AI44="Arr",1)*$O$5+IF(AJ44="Arr",1)*$O$5</f>
        <v>0</v>
      </c>
      <c r="AN44" s="286"/>
      <c r="AO44" s="283"/>
      <c r="AP44" s="330"/>
      <c r="AQ44" s="330"/>
      <c r="AR44" s="314">
        <f>SUM(AN44:AO44)+IF(AN44="B",1,0)*AN$102+IF(AO44="B",1,0)*AO$102+IF(AN44="Løype",1)*$O$4+IF(AO44="Løype",1)*$O$4+IF(AN44="Arr",1)*$O$5+IF(AO44="Arr",1)*$O$5</f>
        <v>0</v>
      </c>
      <c r="AS44" s="286"/>
      <c r="AT44" s="283"/>
      <c r="AU44" s="330"/>
      <c r="AV44" s="330"/>
      <c r="AW44" s="314">
        <f>SUM(AS44:AT44)+IF(AS44="B",1,0)*AS$102+IF(AT44="B",1,0)*AT$102+IF(AS44="Løype",1)*$O$4+IF(AT44="Løype",1)*$O$4+IF(AS44="Arr",1)*$O$5+IF(AT44="Arr",1)*$O$5</f>
        <v>0</v>
      </c>
      <c r="AX44" s="286"/>
      <c r="AY44" s="283"/>
      <c r="AZ44" s="330"/>
      <c r="BA44" s="330"/>
      <c r="BB44" s="314">
        <f>SUM(AX44:AY44)+IF(AX44="B",1,0)*AX$102+IF(AY44="B",1,0)*AY$102+IF(AX44="Løype",1)*$O$4+IF(AY44="Løype",1)*$O$4+IF(AX44="Arr",1)*$O$5+IF(AY44="Arr",1)*$O$5</f>
        <v>0</v>
      </c>
      <c r="BC44" s="286"/>
      <c r="BD44" s="283"/>
      <c r="BE44" s="316"/>
      <c r="BF44" s="330"/>
      <c r="BG44" s="314">
        <f>SUM(BC44:BD44)+IF(BC44="B",1,0)*BC$102+IF(BD44="B",1,0)*BD$102+IF(BC44="Løype",1)*$O$4+IF(BD44="Løype",1)*$O$4+IF(BC44="Arr",1)*$O$5+IF(BD44="Arr",1)*$O$5</f>
        <v>0</v>
      </c>
      <c r="BH44" s="327"/>
      <c r="BI44" s="283"/>
      <c r="BJ44" s="316"/>
      <c r="BK44" s="330"/>
      <c r="BL44" s="314">
        <f>SUM(BH44:BI44)+IF(BH44="B",1,0)*BH$102+IF(BI44="B",1,0)*BI$102+IF(BH44="Løype",1)*$O$4+IF(BI44="Løype",1)*$O$4+IF(BH44="Arr",1)*$O$5+IF(BI44="Arr",1)*$O$5</f>
        <v>0</v>
      </c>
      <c r="BM44" s="334"/>
      <c r="BN44" s="283"/>
      <c r="BO44" s="316"/>
      <c r="BP44" s="330"/>
      <c r="BQ44" s="314">
        <f>SUM(BM44:BN44)+IF(BM44="B",1,0)*BM$102+IF(BN44="B",1,0)*BN$102+IF(BM44="Løype",1)*$O$4+IF(BN44="Løype",1)*$O$4+IF(BM44="Arr",1)*$O$5+IF(BN44="Arr",1)*$O$5</f>
        <v>0</v>
      </c>
      <c r="BR44" s="327"/>
      <c r="BS44" s="283"/>
      <c r="BT44" s="316"/>
      <c r="BU44" s="330"/>
      <c r="BV44" s="314">
        <f>SUM(BR44:BS44)+IF(BR44="B",1,0)*BR$102+IF(BS44="B",1,0)*BS$102+IF(BR44="Løype",1)*$O$4+IF(BS44="Løype",1)*$O$4+IF(BR44="Arr",1)*$O$5+IF(BS44="Arr",1)*$O$5</f>
        <v>0</v>
      </c>
      <c r="BW44" s="327"/>
      <c r="BX44" s="283">
        <v>5</v>
      </c>
      <c r="BY44" s="333">
        <v>0.85</v>
      </c>
      <c r="BZ44" s="278">
        <v>0.8833333333333333</v>
      </c>
      <c r="CA44" s="314">
        <f>SUM(BW44:BX44)+IF(BW44="B",1,0)*BW$102+IF(BX44="B",1,0)*BX$102+IF(BW44="Løype",1)*$O$4+IF(BX44="Løype",1)*$O$4+IF(BW44="Arr",1)*$O$5+IF(BX44="Arr",1)*$O$5</f>
        <v>5</v>
      </c>
      <c r="CB44" s="327"/>
      <c r="CC44" s="283">
        <v>6</v>
      </c>
      <c r="CD44" s="333">
        <v>0.81666666666666665</v>
      </c>
      <c r="CE44" s="278">
        <v>0.75</v>
      </c>
      <c r="CF44" s="314">
        <f>SUM(CB44:CC44)+IF(CB44="B",1,0)*CB$102+IF(CC44="B",1,0)*CC$102+IF(CB44="Løype",1)*$O$4+IF(CC44="Løype",1)*$O$4+IF(CB44="Arr",1)*$O$5+IF(CC44="Arr",1)*$O$5</f>
        <v>6</v>
      </c>
      <c r="CG44" s="327"/>
      <c r="CH44" s="283"/>
      <c r="CI44" s="316"/>
      <c r="CJ44" s="330"/>
      <c r="CK44" s="314">
        <f>SUM(CG44:CH44)+IF(CG44="B",1,0)*CG$102+IF(CH44="B",1,0)*CH$102+IF(CG44="Løype",1)*$O$4+IF(CH44="Løype",1)*$O$4+IF(CG44="Arr",1)*$O$5+IF(CH44="Arr",1)*$O$5</f>
        <v>0</v>
      </c>
      <c r="CL44" s="327"/>
      <c r="CM44" s="283">
        <v>17</v>
      </c>
      <c r="CN44" s="333">
        <v>0.484375</v>
      </c>
      <c r="CO44" s="511">
        <v>0.546875</v>
      </c>
      <c r="CP44" s="314">
        <f>SUM(CL44:CM44)+IF(CL44="B",1,0)*CL$102+IF(CM44="B",1,0)*CM$102+IF(CL44="Løype",1)*$O$4+IF(CM44="Løype",1)*$O$4+IF(CL44="Arr",1)*$O$5+IF(CM44="Arr",1)*$O$5</f>
        <v>17</v>
      </c>
      <c r="CQ44" s="327"/>
      <c r="CR44" s="283"/>
      <c r="CS44" s="316"/>
      <c r="CT44" s="330"/>
      <c r="CU44" s="314">
        <f>SUM(CQ44:CR44)+IF(CQ44="B",1,0)*CQ$102+IF(CR44="B",1,0)*CR$102+IF(CQ44="Løype",1)*$O$4+IF(CR44="Løype",1)*$O$4+IF(CQ44="Arr",1)*$O$5+IF(CR44="Arr",1)*$O$5</f>
        <v>0</v>
      </c>
      <c r="CV44" s="327"/>
      <c r="CW44" s="283">
        <v>9</v>
      </c>
      <c r="CX44" s="333">
        <v>0.74242424242424243</v>
      </c>
      <c r="CY44" s="278">
        <v>0.25757575757575757</v>
      </c>
      <c r="CZ44" s="314">
        <f>SUM(CV44:CW44)+IF(CV44="B",1,0)*CV$102+IF(CW44="B",1,0)*CW$102+IF(CV44="Løype",1)*$O$4+IF(CW44="Løype",1)*$O$4+IF(CV44="Arr",1)*$O$5+IF(CW44="Arr",1)*$O$5</f>
        <v>9</v>
      </c>
      <c r="DA44" s="327"/>
      <c r="DB44" s="283"/>
      <c r="DC44" s="316"/>
      <c r="DD44" s="330"/>
      <c r="DE44" s="314">
        <f>SUM(DA44:DB44)+IF(DA44="B",1,0)*DA$102+IF(DB44="B",1,0)*DB$102+IF(DA44="Løype",1)*$O$4+IF(DB44="Løype",1)*$O$4+IF(DA44="Arr",1)*$O$5+IF(DB44="Arr",1)*$O$5</f>
        <v>0</v>
      </c>
      <c r="DF44" s="327"/>
      <c r="DG44" s="283">
        <v>6</v>
      </c>
      <c r="DH44" s="333">
        <v>0.84722222222222221</v>
      </c>
      <c r="DI44" s="278">
        <v>0.79166666666666663</v>
      </c>
      <c r="DJ44" s="314">
        <f>SUM(DF44:DG44)+IF(DF44="B",1,0)*DF$102+IF(DG44="B",1,0)*DG$102+IF(DF44="Løype",1)*$O$4+IF(DG44="Løype",1)*$O$4+IF(DF44="Arr",1)*$O$5+IF(DG44="Arr",1)*$O$5</f>
        <v>6</v>
      </c>
      <c r="DK44" s="327"/>
      <c r="DL44" s="513" t="s">
        <v>2</v>
      </c>
      <c r="DM44" s="518">
        <v>0.125</v>
      </c>
      <c r="DN44" s="278">
        <v>0.125</v>
      </c>
      <c r="DO44" s="314">
        <f>SUM(DK44:DL44)+IF(DK44="B",1,0)*DK$102+IF(DL44="B",1,0)*DL$102+IF(DK44="Løype",1)*$O$4+IF(DL44="Løype",1)*$O$4+IF(DK44="Arr",1)*$O$5+IF(DL44="Arr",1)*$O$5</f>
        <v>21</v>
      </c>
      <c r="DP44" s="327"/>
      <c r="DQ44" s="283">
        <v>8</v>
      </c>
      <c r="DR44" s="333">
        <v>0.74137931034482762</v>
      </c>
      <c r="DS44" s="278">
        <v>0.63793103448275867</v>
      </c>
      <c r="DT44" s="314">
        <f>SUM(DP44:DQ44)+IF(DP44="B",1,0)*DP$102+IF(DQ44="B",1,0)*DQ$102+IF(DP44="Løype",1)*$O$4+IF(DQ44="Løype",1)*$O$4+IF(DP44="Arr",1)*$O$5+IF(DQ44="Arr",1)*$O$5</f>
        <v>8</v>
      </c>
      <c r="DU44" s="327"/>
      <c r="DV44" s="283">
        <v>8</v>
      </c>
      <c r="DW44" s="518">
        <v>0.77272727272727271</v>
      </c>
      <c r="DX44" s="520">
        <v>0.80303030303030298</v>
      </c>
      <c r="DY44" s="314">
        <f>SUM(DU44:DV44)+IF(DU44="B",1,0)*DU$102+IF(DV44="B",1,0)*DV$102+IF(DU44="Løype",1)*$O$4+IF(DV44="Løype",1)*$O$4+IF(DU44="Arr",1)*$O$5+IF(DV44="Arr",1)*$O$5</f>
        <v>8</v>
      </c>
      <c r="DZ44" s="538"/>
      <c r="EA44" s="513">
        <v>1</v>
      </c>
      <c r="EB44" s="518">
        <v>0.98888888888888893</v>
      </c>
      <c r="EC44" s="520">
        <v>0.96666666666666667</v>
      </c>
      <c r="ED44" s="314">
        <f>SUM(DZ44:EA44)+IF(DZ44="B",1,0)*DZ$102+IF(EA44="B",1,0)*EA$102+IF(DZ44="Løype",1)*$O$4+IF(EA44="Løype",1)*$O$4+IF(DZ44="Arr",1)*$O$5+IF(EA44="Arr",1)*$O$5</f>
        <v>1</v>
      </c>
      <c r="EE44" s="538"/>
      <c r="EF44" s="513">
        <v>3</v>
      </c>
      <c r="EG44" s="518">
        <v>0.9358974358974359</v>
      </c>
      <c r="EH44" s="520">
        <v>0.88461538461538458</v>
      </c>
      <c r="EI44" s="314">
        <f>SUM(EE44:EF44)+IF(EE44="B",1,0)*EE$102+IF(EF44="B",1,0)*EF$102+IF(EE44="Løype",1)*$O$4+IF(EF44="Løype",1)*$O$4+IF(EE44="Arr",1)*$O$5+IF(EF44="Arr",1)*$O$5</f>
        <v>3</v>
      </c>
      <c r="EJ44" s="528">
        <f>COUNTIF($E44:$EI44,"&gt;0")/4+COUNTIF($E44:$EI44,"B")/4+COUNTIF($E44:$EI44,"Arr")/4+COUNTIF($E44:$EI44,"Løype")/4</f>
        <v>15</v>
      </c>
      <c r="EK44" s="575">
        <f>COUNTIF($BH44:$EI44,"&gt;0")/4+COUNTIF($BH44:$EI44,"B")/4+COUNTIF($BH44:$EI44,"Arr")/4+COUNTIF($BH44:$EI44,"Løype")/4</f>
        <v>10</v>
      </c>
      <c r="EL44" s="293">
        <f>COUNTIF($E44:$EI44,"&gt;0")/4+COUNTIF($E44:$EI44,"Arr")/4+COUNTIF($E44:$EI44,"Løype")/4-COUNTIF($E44:$EI44,"B")*3/4</f>
        <v>14</v>
      </c>
      <c r="EM44" s="293">
        <f>COUNTIF(E44:EI44,"Arr")+COUNTIF(E44:EI44,"Løype")</f>
        <v>0</v>
      </c>
      <c r="EN44" s="569">
        <f>COUNTIF(BH44:EI44,"Arr")+COUNTIF(BH44:EI44,"Løype")</f>
        <v>0</v>
      </c>
      <c r="EO44" s="300">
        <f>EK44-EN44</f>
        <v>10</v>
      </c>
      <c r="EP44" s="15"/>
      <c r="EQ44" s="61">
        <f>$I44+$N44+$S44+$X44+$AC44+$AH44+$AM44+$AR44+$AW44+$BB44+$BG44+$BL44+$BQ44+$BV44+$CA44+$CF44+$CK44+$CP44+$CU44+$CZ44+$DE44+$DJ44+$DO44+$DT44+$DY44+$ED44+$EI44</f>
        <v>105</v>
      </c>
      <c r="ER44" s="191">
        <f>IF(OR($E44="B",$F44="B"),0,$I44)+IF(OR($J44="B",$K44="B"),0,$N44)+IF(OR($O44="B",$P44="B"),0,$S44)+IF(OR($T44="B",$U44="B"),0,$X44)+IF(OR($Y44="B",$Z44="B"),0,$AC44)+IF(OR($AD44="B",$AE44="B"),0,$AH44)+IF(OR($AI44="B",$AJ44="B"),0,$AM44)+IF(OR($HP22="B",$AO44="B"),0,$AR44)+IF(OR($AS44="B",$AT44="B"),0,$AW44)+IF(OR($AX44="B",$AY44="B"),0,$BB44)+IF(OR($BC44="B",$BD44="B"),0,$BG44)+IF(OR($BH44="B",$BI44="B"),0,$BL44)+IF(OR($BM44="B",$BN44="B"),0,$BQ44)+IF(OR($BR44="B",$BS44="B"),0,$BV44)+IF(OR($BW44="B",$BX44="B"),0,$CA44)+IF(OR($CB44="B",$CC44="B"),0,$CF44)+IF(OR($CG44="B",$CH44="B"),0,$CK44)+IF(OR($CL44="B",$CM44="B"),0,$CP44)+IF(OR($CQ44="B",$CR44="B"),0,$CU44)+IF(OR($CV44="B",$CW44="B"),0,$CZ44)+IF(OR($DA44="B",$DB44="B"),0,$DE44)+IF(OR($DF44="B",$DG44="B"),0,$DJ44)+IF(OR($DK44="B",$DL44="B"),0,$DO44)+IF(OR($DP44="B",$DQ44="B"),0,$DT44)+IF(OR($DU44="B",$DV44="B"),0,$DY44)+IF(OR($DZ44="B",$EA44="B"),0,$ED44)+IF(OR($EE44="B",$EF44="B"),0,$EI44)</f>
        <v>84</v>
      </c>
      <c r="ES44" s="28">
        <f>IF(EJ44&gt;0,EQ44/EJ44," " )</f>
        <v>7</v>
      </c>
      <c r="ET44" s="62">
        <f>IF(EL44&gt;0,ER44/EL44," " )</f>
        <v>6</v>
      </c>
      <c r="EU44" s="63"/>
      <c r="EV44" s="270">
        <f>EQ44+EX$20-EJ44</f>
        <v>117</v>
      </c>
      <c r="EW44" s="272">
        <f>ER44+EX$20-EL44</f>
        <v>97</v>
      </c>
      <c r="EX44" s="23">
        <f>IF(EJ44&gt;0,EV44/EJ44," " )</f>
        <v>7.8</v>
      </c>
      <c r="EY44" s="74">
        <f>IF(EL44&gt;0,EW44/EL44," " )</f>
        <v>6.9285714285714288</v>
      </c>
      <c r="EZ44" s="63"/>
      <c r="FA44" s="368">
        <f>EJ44-EM44</f>
        <v>15</v>
      </c>
      <c r="FB44" s="369">
        <f>EM44</f>
        <v>0</v>
      </c>
      <c r="FC44" s="365">
        <f>G44+L44+Q44+V44+AA44+AF44+AK44+AP44+AU44+AZ44+BE44+BJ44+BO44+BT44+BY44+CD44+CI44+CN44+CS44+CX44+DC44+DH44+DM44+DR44+DW44+EB44+EG44</f>
        <v>11.503985801076317</v>
      </c>
      <c r="FD44" s="475">
        <f>IF(EJ44&gt;0,FC44/EJ44," " )</f>
        <v>0.76693238673842112</v>
      </c>
      <c r="FE44" s="488">
        <f>H44+M44+R44+W44+AB44+AG44+AL44+AQ44+AV44+BA44+BF44+BK44+BP44+BU44+BZ44+CE44+CJ44+CO44+CT44+CY44+DD44+DI44+DN44+DS44+DX44+EC44+EH44</f>
        <v>10.899670336847063</v>
      </c>
      <c r="FF44" s="232">
        <f>IF(EJ44&gt;0,FE44/EJ44," " )</f>
        <v>0.72664468912313751</v>
      </c>
      <c r="FG44" s="15"/>
      <c r="FH44" s="37">
        <f t="shared" si="0"/>
        <v>18</v>
      </c>
    </row>
    <row r="45" spans="2:167" ht="17" thickBot="1" x14ac:dyDescent="0.25">
      <c r="B45" s="284" t="s">
        <v>81</v>
      </c>
      <c r="C45" s="285" t="s">
        <v>82</v>
      </c>
      <c r="D45" s="328">
        <v>251112</v>
      </c>
      <c r="E45" s="329"/>
      <c r="F45" s="314">
        <v>17</v>
      </c>
      <c r="G45" s="335">
        <v>0.2142857142857143</v>
      </c>
      <c r="H45" s="335">
        <v>0.5</v>
      </c>
      <c r="I45" s="314">
        <f>SUM(E45:F45)+IF(E45="B",1,0)*E$102+IF(F45="B",1,0)*F$102+IF(E45="Løype",1)*$O$4+IF(F45="Løype",1)*$O$4+IF(E45="Arr",1)*$O$5+IF(F45="Arr",1)*$O$5</f>
        <v>17</v>
      </c>
      <c r="J45" s="330"/>
      <c r="K45" s="331">
        <v>9</v>
      </c>
      <c r="L45" s="278">
        <v>0.64583333333333326</v>
      </c>
      <c r="M45" s="278">
        <v>0.85416666666666663</v>
      </c>
      <c r="N45" s="314">
        <f>SUM(J45:K45)+IF(J45="B",1,0)*J$102+IF(K45="B",1,0)*K$102+IF(J45="Løype",1)*$O$4+IF(K45="Løype",1)*$O$4+IF(J45="Arr",1)*$O$5+IF(K45="Arr",1)*$O$5</f>
        <v>9</v>
      </c>
      <c r="O45" s="332">
        <v>9</v>
      </c>
      <c r="P45" s="149"/>
      <c r="Q45" s="278">
        <v>0.64583333333333326</v>
      </c>
      <c r="R45" s="278">
        <v>0.77083333333333337</v>
      </c>
      <c r="S45" s="314">
        <f>SUM(O45:P45)+IF(O45="B",1,0)*O$102+IF(P45="B",1,0)*P$102+IF(O45="Løype",1)*$O$4+IF(P45="Løype",1)*$O$4+IF(O45="Arr",1)*$O$5+IF(P45="Arr",1)*$O$5</f>
        <v>9</v>
      </c>
      <c r="T45" s="332">
        <v>17</v>
      </c>
      <c r="U45" s="331"/>
      <c r="V45" s="278">
        <v>0.3125</v>
      </c>
      <c r="W45" s="278">
        <v>0.5625</v>
      </c>
      <c r="X45" s="314">
        <f>SUM(T45:U45)+IF(T45="B",1,0)*T$102+IF(U45="B",1,0)*U$102+IF(T45="Løype",1)*$O$4+IF(U45="Løype",1)*$O$4+IF(T45="Arr",1)*$O$5+IF(U45="Arr",1)*$O$5</f>
        <v>17</v>
      </c>
      <c r="Y45" s="332"/>
      <c r="Z45" s="316"/>
      <c r="AA45" s="330"/>
      <c r="AB45" s="330"/>
      <c r="AC45" s="314">
        <f>SUM(Y45:Z45)+IF(Y45="B",1,0)*Y$102+IF(Z45="B",1,0)*Z$102+IF(Y45="Løype",1)*$O$4+IF(Z45="Løype",1)*$O$4+IF(Y45="Arr",1)*$O$5+IF(Z45="Arr",1)*$O$5</f>
        <v>0</v>
      </c>
      <c r="AD45" s="332"/>
      <c r="AE45" s="316"/>
      <c r="AF45" s="278"/>
      <c r="AG45" s="278"/>
      <c r="AH45" s="314">
        <f>SUM(AD45:AE45)+IF(AD45="B",1,0)*AD$102+IF(AE45="B",1,0)*AE$102+IF(AD45="Løype",1)*$O$4+IF(AE45="Løype",1)*$O$4+IF(AD45="Arr",1)*$O$5+IF(AE45="Arr",1)*$O$5</f>
        <v>0</v>
      </c>
      <c r="AI45" s="286"/>
      <c r="AJ45" s="283">
        <v>7</v>
      </c>
      <c r="AK45" s="278">
        <v>0.69047619047619047</v>
      </c>
      <c r="AL45" s="278">
        <v>0.9285714285714286</v>
      </c>
      <c r="AM45" s="314">
        <f>SUM(AI45:AJ45)+IF(AI45="B",1,0)*AI$102+IF(AJ45="B",1,0)*AJ$102+IF(AI45="Løype",1)*$O$4+IF(AJ45="Løype",1)*$O$4+IF(AI45="Arr",1)*$O$5+IF(AJ45="Arr",1)*$O$5</f>
        <v>7</v>
      </c>
      <c r="AN45" s="286"/>
      <c r="AO45" s="283">
        <v>8</v>
      </c>
      <c r="AP45" s="278">
        <v>0.6875</v>
      </c>
      <c r="AQ45" s="278">
        <v>0.9375</v>
      </c>
      <c r="AR45" s="314">
        <f>SUM(AN45:AO45)+IF(AN45="B",1,0)*AN$102+IF(AO45="B",1,0)*AO$102+IF(AN45="Løype",1)*$O$4+IF(AO45="Løype",1)*$O$4+IF(AN45="Arr",1)*$O$5+IF(AO45="Arr",1)*$O$5</f>
        <v>8</v>
      </c>
      <c r="AS45" s="286"/>
      <c r="AT45" s="283"/>
      <c r="AU45" s="330"/>
      <c r="AV45" s="330"/>
      <c r="AW45" s="314">
        <f>SUM(AS45:AT45)+IF(AS45="B",1,0)*AS$102+IF(AT45="B",1,0)*AT$102+IF(AS45="Løype",1)*$O$4+IF(AT45="Løype",1)*$O$4+IF(AS45="Arr",1)*$O$5+IF(AT45="Arr",1)*$O$5</f>
        <v>0</v>
      </c>
      <c r="AX45" s="286"/>
      <c r="AY45" s="283">
        <v>12</v>
      </c>
      <c r="AZ45" s="278">
        <v>0.57407407407407407</v>
      </c>
      <c r="BA45" s="278">
        <v>0.64814814814814814</v>
      </c>
      <c r="BB45" s="314">
        <f>SUM(AX45:AY45)+IF(AX45="B",1,0)*AX$102+IF(AY45="B",1,0)*AY$102+IF(AX45="Løype",1)*$O$4+IF(AY45="Løype",1)*$O$4+IF(AX45="Arr",1)*$O$5+IF(AY45="Arr",1)*$O$5</f>
        <v>12</v>
      </c>
      <c r="BC45" s="286"/>
      <c r="BD45" s="283"/>
      <c r="BE45" s="316"/>
      <c r="BF45" s="330"/>
      <c r="BG45" s="314">
        <f>SUM(BC45:BD45)+IF(BC45="B",1,0)*BC$102+IF(BD45="B",1,0)*BD$102+IF(BC45="Løype",1)*$O$4+IF(BD45="Løype",1)*$O$4+IF(BC45="Arr",1)*$O$5+IF(BD45="Arr",1)*$O$5</f>
        <v>0</v>
      </c>
      <c r="BH45" s="327"/>
      <c r="BI45" s="283">
        <v>5</v>
      </c>
      <c r="BJ45" s="333">
        <v>0.65384615384615385</v>
      </c>
      <c r="BK45" s="278">
        <v>0.73076923076923084</v>
      </c>
      <c r="BL45" s="314">
        <f>SUM(BH45:BI45)+IF(BH45="B",1,0)*BH$102+IF(BI45="B",1,0)*BI$102+IF(BH45="Løype",1)*$O$4+IF(BI45="Løype",1)*$O$4+IF(BH45="Arr",1)*$O$5+IF(BI45="Arr",1)*$O$5</f>
        <v>5</v>
      </c>
      <c r="BM45" s="334"/>
      <c r="BN45" s="283">
        <v>10</v>
      </c>
      <c r="BO45" s="333">
        <v>0.60416666666666674</v>
      </c>
      <c r="BP45" s="278">
        <v>0.89583333333333337</v>
      </c>
      <c r="BQ45" s="314">
        <f>SUM(BM45:BN45)+IF(BM45="B",1,0)*BM$102+IF(BN45="B",1,0)*BN$102+IF(BM45="Løype",1)*$O$4+IF(BN45="Løype",1)*$O$4+IF(BM45="Arr",1)*$O$5+IF(BN45="Arr",1)*$O$5</f>
        <v>10</v>
      </c>
      <c r="BR45" s="186"/>
      <c r="BS45" s="283">
        <v>17</v>
      </c>
      <c r="BT45" s="333">
        <v>0.30000000000000004</v>
      </c>
      <c r="BU45" s="278">
        <v>0.42000000000000004</v>
      </c>
      <c r="BV45" s="314">
        <f>SUM(BR45:BS45)+IF(BR45="B",1,0)*BR$102+IF(BS45="B",1,0)*BS$102+IF(BR45="Løype",1)*$O$4+IF(BS45="Løype",1)*$O$4+IF(BR45="Arr",1)*$O$5+IF(BS45="Arr",1)*$O$5</f>
        <v>17</v>
      </c>
      <c r="BW45" s="327"/>
      <c r="BX45" s="283" t="s">
        <v>2</v>
      </c>
      <c r="BY45" s="333">
        <v>1.6666666666666718E-2</v>
      </c>
      <c r="BZ45" s="278">
        <v>1.6666666666666718E-2</v>
      </c>
      <c r="CA45" s="314">
        <f>SUM(BW45:BX45)+IF(BW45="B",1,0)*BW$102+IF(BX45="B",1,0)*BX$102+IF(BW45="Løype",1)*$O$4+IF(BX45="Løype",1)*$O$4+IF(BW45="Arr",1)*$O$5+IF(BX45="Arr",1)*$O$5</f>
        <v>26</v>
      </c>
      <c r="CB45" s="186"/>
      <c r="CC45" s="81" t="s">
        <v>62</v>
      </c>
      <c r="CD45" s="333">
        <v>0.98333333333333328</v>
      </c>
      <c r="CE45" s="278">
        <v>0.95</v>
      </c>
      <c r="CF45" s="314">
        <f>SUM(CB45:CC45)+IF(CB45="B",1,0)*CB$102+IF(CC45="B",1,0)*CC$102+IF(CB45="Løype",1)*$O$4+IF(CC45="Løype",1)*$O$4+IF(CB45="Arr",1)*$O$5+IF(CC45="Arr",1)*$O$5</f>
        <v>1</v>
      </c>
      <c r="CG45" s="327"/>
      <c r="CH45" s="283">
        <v>14</v>
      </c>
      <c r="CI45" s="333">
        <v>0.55000000000000004</v>
      </c>
      <c r="CJ45" s="278">
        <v>0.6166666666666667</v>
      </c>
      <c r="CK45" s="314">
        <f>SUM(CG45:CH45)+IF(CG45="B",1,0)*CG$102+IF(CH45="B",1,0)*CH$102+IF(CG45="Løype",1)*$O$4+IF(CH45="Løype",1)*$O$4+IF(CG45="Arr",1)*$O$5+IF(CH45="Arr",1)*$O$5</f>
        <v>14</v>
      </c>
      <c r="CL45" s="327"/>
      <c r="CM45" s="283">
        <v>5</v>
      </c>
      <c r="CN45" s="333">
        <v>0.859375</v>
      </c>
      <c r="CO45" s="278">
        <v>0.953125</v>
      </c>
      <c r="CP45" s="314">
        <f>SUM(CL45:CM45)+IF(CL45="B",1,0)*CL$102+IF(CM45="B",1,0)*CM$102+IF(CL45="Løype",1)*$O$4+IF(CM45="Løype",1)*$O$4+IF(CL45="Arr",1)*$O$5+IF(CM45="Arr",1)*$O$5</f>
        <v>5</v>
      </c>
      <c r="CQ45" s="327"/>
      <c r="CR45" s="283">
        <v>9</v>
      </c>
      <c r="CS45" s="316">
        <v>0.57499999999999996</v>
      </c>
      <c r="CT45" s="330">
        <v>0.77500000000000002</v>
      </c>
      <c r="CU45" s="314">
        <f>SUM(CQ45:CR45)+IF(CQ45="B",1,0)*CQ$102+IF(CR45="B",1,0)*CR$102+IF(CQ45="Løype",1)*$O$4+IF(CR45="Løype",1)*$O$4+IF(CQ45="Arr",1)*$O$5+IF(CR45="Arr",1)*$O$5</f>
        <v>9</v>
      </c>
      <c r="CV45" s="327"/>
      <c r="CW45" s="283">
        <v>17</v>
      </c>
      <c r="CX45" s="333">
        <v>0.5</v>
      </c>
      <c r="CY45" s="278">
        <v>0.71212121212121215</v>
      </c>
      <c r="CZ45" s="314">
        <f>SUM(CV45:CW45)+IF(CV45="B",1,0)*CV$102+IF(CW45="B",1,0)*CW$102+IF(CV45="Løype",1)*$O$4+IF(CW45="Løype",1)*$O$4+IF(CV45="Arr",1)*$O$5+IF(CW45="Arr",1)*$O$5</f>
        <v>17</v>
      </c>
      <c r="DA45" s="327"/>
      <c r="DB45" s="283">
        <v>7</v>
      </c>
      <c r="DC45" s="333">
        <v>0.72916666666666674</v>
      </c>
      <c r="DD45" s="278">
        <v>0.89583333333333337</v>
      </c>
      <c r="DE45" s="314">
        <f>SUM(DA45:DB45)+IF(DA45="B",1,0)*DA$102+IF(DB45="B",1,0)*DB$102+IF(DA45="Løype",1)*$O$4+IF(DB45="Løype",1)*$O$4+IF(DA45="Arr",1)*$O$5+IF(DB45="Arr",1)*$O$5</f>
        <v>7</v>
      </c>
      <c r="DF45" s="327"/>
      <c r="DG45" s="283">
        <v>15</v>
      </c>
      <c r="DH45" s="333">
        <v>0.59722222222222221</v>
      </c>
      <c r="DI45" s="278">
        <v>0.76388888888888884</v>
      </c>
      <c r="DJ45" s="314">
        <f>SUM(DF45:DG45)+IF(DF45="B",1,0)*DF$102+IF(DG45="B",1,0)*DG$102+IF(DF45="Løype",1)*$O$4+IF(DG45="Løype",1)*$O$4+IF(DF45="Arr",1)*$O$5+IF(DG45="Arr",1)*$O$5</f>
        <v>15</v>
      </c>
      <c r="DK45" s="186"/>
      <c r="DL45" s="81"/>
      <c r="DM45" s="43"/>
      <c r="DN45" s="197"/>
      <c r="DO45" s="314">
        <f>SUM(DK45:DL45)+IF(DK45="B",1,0)*DK$102+IF(DL45="B",1,0)*DL$102+IF(DK45="Løype",1)*$O$4+IF(DL45="Løype",1)*$O$4+IF(DK45="Arr",1)*$O$5+IF(DL45="Arr",1)*$O$5</f>
        <v>0</v>
      </c>
      <c r="DP45" s="327"/>
      <c r="DQ45" s="283"/>
      <c r="DR45" s="316"/>
      <c r="DS45" s="330"/>
      <c r="DT45" s="314">
        <f>SUM(DP45:DQ45)+IF(DP45="B",1,0)*DP$102+IF(DQ45="B",1,0)*DQ$102+IF(DP45="Løype",1)*$O$4+IF(DQ45="Løype",1)*$O$4+IF(DP45="Arr",1)*$O$5+IF(DQ45="Arr",1)*$O$5</f>
        <v>0</v>
      </c>
      <c r="DU45" s="327"/>
      <c r="DV45" s="283">
        <v>14</v>
      </c>
      <c r="DW45" s="518">
        <v>0.59090909090909083</v>
      </c>
      <c r="DX45" s="520">
        <v>0.68181818181818188</v>
      </c>
      <c r="DY45" s="314">
        <f>SUM(DU45:DV45)+IF(DU45="B",1,0)*DU$102+IF(DV45="B",1,0)*DV$102+IF(DU45="Løype",1)*$O$4+IF(DV45="Løype",1)*$O$4+IF(DU45="Arr",1)*$O$5+IF(DV45="Arr",1)*$O$5</f>
        <v>14</v>
      </c>
      <c r="DZ45" s="538"/>
      <c r="EA45" s="513">
        <v>9</v>
      </c>
      <c r="EB45" s="518">
        <v>0.78888888888888886</v>
      </c>
      <c r="EC45" s="520">
        <v>0.81111111111111112</v>
      </c>
      <c r="ED45" s="314">
        <f>SUM(DZ45:EA45)+IF(DZ45="B",1,0)*DZ$102+IF(EA45="B",1,0)*EA$102+IF(DZ45="Løype",1)*$O$4+IF(EA45="Løype",1)*$O$4+IF(DZ45="Arr",1)*$O$5+IF(EA45="Arr",1)*$O$5</f>
        <v>9</v>
      </c>
      <c r="EE45" s="538"/>
      <c r="EF45" s="513">
        <v>9</v>
      </c>
      <c r="EG45" s="518">
        <v>0.78205128205128205</v>
      </c>
      <c r="EH45" s="520">
        <v>0.78205128205128205</v>
      </c>
      <c r="EI45" s="314">
        <f>SUM(EE45:EF45)+IF(EE45="B",1,0)*EE$102+IF(EF45="B",1,0)*EF$102+IF(EE45="Løype",1)*$O$4+IF(EF45="Løype",1)*$O$4+IF(EE45="Arr",1)*$O$5+IF(EF45="Arr",1)*$O$5</f>
        <v>9</v>
      </c>
      <c r="EJ45" s="528">
        <f>COUNTIF($E45:$EI45,"&gt;0")/4+COUNTIF($E45:$EI45,"B")/4+COUNTIF($E45:$EI45,"Arr")/4+COUNTIF($E45:$EI45,"Løype")/4</f>
        <v>21</v>
      </c>
      <c r="EK45" s="575">
        <f>COUNTIF($BH45:$EI45,"&gt;0")/4+COUNTIF($BH45:$EI45,"B")/4+COUNTIF($BH45:$EI45,"Arr")/4+COUNTIF($BH45:$EI45,"Løype")/4</f>
        <v>14</v>
      </c>
      <c r="EL45" s="293">
        <f>COUNTIF($E45:$EI45,"&gt;0")/4+COUNTIF($E45:$EI45,"Arr")/4+COUNTIF($E45:$EI45,"Løype")/4-COUNTIF($E45:$EI45,"B")*3/4</f>
        <v>20</v>
      </c>
      <c r="EM45" s="293">
        <f>COUNTIF(E45:EI45,"Arr")+COUNTIF(E45:EI45,"Løype")</f>
        <v>1</v>
      </c>
      <c r="EN45" s="569">
        <f>COUNTIF(BH45:EI45,"Arr")+COUNTIF(BH45:EI45,"Løype")</f>
        <v>1</v>
      </c>
      <c r="EO45" s="300">
        <f>EK45-EN45</f>
        <v>13</v>
      </c>
      <c r="EP45" s="15"/>
      <c r="EQ45" s="61">
        <f>$I45+$N45+$S45+$X45+$AC45+$AH45+$AM45+$AR45+$AW45+$BB45+$BG45+$BL45+$BQ45+$BV45+$CA45+$CF45+$CK45+$CP45+$CU45+$CZ45+$DE45+$DJ45+$DO45+$DT45+$DY45+$ED45+$EI45</f>
        <v>237</v>
      </c>
      <c r="ER45" s="191">
        <f>IF(OR($E45="B",$F45="B"),0,$I45)+IF(OR($J45="B",$K45="B"),0,$N45)+IF(OR($O45="B",$P45="B"),0,$S45)+IF(OR($T45="B",$U45="B"),0,$X45)+IF(OR($Y45="B",$Z45="B"),0,$AC45)+IF(OR($AD45="B",$AE45="B"),0,$AH45)+IF(OR($AI45="B",$AJ45="B"),0,$AM45)+IF(OR($HP24="B",$AO45="B"),0,$AR45)+IF(OR($AS45="B",$AT45="B"),0,$AW45)+IF(OR($AX45="B",$AY45="B"),0,$BB45)+IF(OR($BC45="B",$BD45="B"),0,$BG45)+IF(OR($BH45="B",$BI45="B"),0,$BL45)+IF(OR($BM45="B",$BN45="B"),0,$BQ45)+IF(OR($BR45="B",$BS45="B"),0,$BV45)+IF(OR($BW45="B",$BX45="B"),0,$CA45)+IF(OR($CB45="B",$CC45="B"),0,$CF45)+IF(OR($CG45="B",$CH45="B"),0,$CK45)+IF(OR($CL45="B",$CM45="B"),0,$CP45)+IF(OR($CQ45="B",$CR45="B"),0,$CU45)+IF(OR($CV45="B",$CW45="B"),0,$CZ45)+IF(OR($DA45="B",$DB45="B"),0,$DE45)+IF(OR($DF45="B",$DG45="B"),0,$DJ45)+IF(OR($DK45="B",$DL45="B"),0,$DO45)+IF(OR($DP45="B",$DQ45="B"),0,$DT45)+IF(OR($DU45="B",$DV45="B"),0,$DY45)+IF(OR($DZ45="B",$EA45="B"),0,$ED45)+IF(OR($EE45="B",$EF45="B"),0,$EI45)</f>
        <v>211</v>
      </c>
      <c r="ES45" s="28">
        <f>IF(EJ45&gt;0,EQ45/EJ45," " )</f>
        <v>11.285714285714286</v>
      </c>
      <c r="ET45" s="62">
        <f>IF(EL45&gt;0,ER45/EL45," " )</f>
        <v>10.55</v>
      </c>
      <c r="EU45" s="63"/>
      <c r="EV45" s="270">
        <f>EQ45+EX$20-EJ45</f>
        <v>243</v>
      </c>
      <c r="EW45" s="272">
        <f>ER45+EX$20-EL45</f>
        <v>218</v>
      </c>
      <c r="EX45" s="23">
        <f>IF(EJ45&gt;0,EV45/EJ45," " )</f>
        <v>11.571428571428571</v>
      </c>
      <c r="EY45" s="74">
        <f>IF(EL45&gt;0,EW45/EL45," " )</f>
        <v>10.9</v>
      </c>
      <c r="EZ45" s="63"/>
      <c r="FA45" s="368">
        <f>EJ45-EM45</f>
        <v>20</v>
      </c>
      <c r="FB45" s="369">
        <f>EM45</f>
        <v>1</v>
      </c>
      <c r="FC45" s="365">
        <f>G45+L45+Q45+V45+AA45+AF45+AK45+AP45+AU45+AZ45+BE45+BJ45+BO45+BT45+BY45+CD45+CI45+CN45+CS45+CX45+DC45+DH45+DM45+DR45+DW45+EB45+EG45</f>
        <v>12.301128616753616</v>
      </c>
      <c r="FD45" s="475">
        <f>IF(EJ45&gt;0,FC45/EJ45," " )</f>
        <v>0.58576802936921979</v>
      </c>
      <c r="FE45" s="488">
        <f>H45+M45+R45+W45+AB45+AG45+AL45+AQ45+AV45+BA45+BF45+BK45+BP45+BU45+BZ45+CE45+CJ45+CO45+CT45+CY45+DD45+DI45+DN45+DS45+DX45+EC45+EH45</f>
        <v>15.206604483479486</v>
      </c>
      <c r="FF45" s="232">
        <f>IF(EJ45&gt;0,FE45/EJ45," " )</f>
        <v>0.72412402302283263</v>
      </c>
      <c r="FG45" s="15"/>
      <c r="FH45" s="37">
        <f t="shared" si="0"/>
        <v>19</v>
      </c>
    </row>
    <row r="46" spans="2:167" ht="17" thickBot="1" x14ac:dyDescent="0.25">
      <c r="B46" s="284" t="s">
        <v>152</v>
      </c>
      <c r="C46" s="285" t="s">
        <v>153</v>
      </c>
      <c r="D46" s="328">
        <v>535199</v>
      </c>
      <c r="E46" s="329"/>
      <c r="F46" s="314"/>
      <c r="G46" s="314"/>
      <c r="H46" s="314"/>
      <c r="I46" s="314">
        <f>SUM(E46:F46)+IF(E46="B",1,0)*E$102+IF(F46="B",1,0)*F$102+IF(E46="Løype",1)*$O$4+IF(F46="Løype",1)*$O$4+IF(E46="Arr",1)*$O$5+IF(F46="Arr",1)*$O$5</f>
        <v>0</v>
      </c>
      <c r="J46" s="330"/>
      <c r="K46" s="331">
        <v>12</v>
      </c>
      <c r="L46" s="278">
        <v>0.52083333333333326</v>
      </c>
      <c r="M46" s="278">
        <v>0.6875</v>
      </c>
      <c r="N46" s="314">
        <f>SUM(J46:K46)+IF(J46="B",1,0)*J$102+IF(K46="B",1,0)*K$102+IF(J46="Løype",1)*$O$4+IF(K46="Løype",1)*$O$4+IF(J46="Arr",1)*$O$5+IF(K46="Arr",1)*$O$5</f>
        <v>12</v>
      </c>
      <c r="O46" s="332"/>
      <c r="P46" s="331"/>
      <c r="Q46" s="330"/>
      <c r="R46" s="330"/>
      <c r="S46" s="314">
        <f>SUM(O46:P46)+IF(O46="B",1,0)*O$102+IF(P46="B",1,0)*P$102+IF(O46="Løype",1)*$O$4+IF(P46="Løype",1)*$O$4+IF(O46="Arr",1)*$O$5+IF(P46="Arr",1)*$O$5</f>
        <v>0</v>
      </c>
      <c r="T46" s="332"/>
      <c r="U46" s="331"/>
      <c r="V46" s="330"/>
      <c r="W46" s="330"/>
      <c r="X46" s="314">
        <f>SUM(T46:U46)+IF(T46="B",1,0)*T$102+IF(U46="B",1,0)*U$102+IF(T46="Løype",1)*$O$4+IF(U46="Løype",1)*$O$4+IF(T46="Arr",1)*$O$5+IF(U46="Arr",1)*$O$5</f>
        <v>0</v>
      </c>
      <c r="Y46" s="332"/>
      <c r="Z46" s="316"/>
      <c r="AA46" s="330"/>
      <c r="AB46" s="330"/>
      <c r="AC46" s="314">
        <f>SUM(Y46:Z46)+IF(Y46="B",1,0)*Y$102+IF(Z46="B",1,0)*Z$102+IF(Y46="Løype",1)*$O$4+IF(Z46="Løype",1)*$O$4+IF(Y46="Arr",1)*$O$5+IF(Z46="Arr",1)*$O$5</f>
        <v>0</v>
      </c>
      <c r="AD46" s="332"/>
      <c r="AE46" s="316"/>
      <c r="AF46" s="278"/>
      <c r="AG46" s="278"/>
      <c r="AH46" s="314">
        <f>SUM(AD46:AE46)+IF(AD46="B",1,0)*AD$102+IF(AE46="B",1,0)*AE$102+IF(AD46="Løype",1)*$O$4+IF(AE46="Løype",1)*$O$4+IF(AD46="Arr",1)*$O$5+IF(AE46="Arr",1)*$O$5</f>
        <v>0</v>
      </c>
      <c r="AI46" s="286"/>
      <c r="AJ46" s="283"/>
      <c r="AK46" s="330"/>
      <c r="AL46" s="330"/>
      <c r="AM46" s="314">
        <f>SUM(AI46:AJ46)+IF(AI46="B",1,0)*AI$102+IF(AJ46="B",1,0)*AJ$102+IF(AI46="Løype",1)*$O$4+IF(AJ46="Løype",1)*$O$4+IF(AI46="Arr",1)*$O$5+IF(AJ46="Arr",1)*$O$5</f>
        <v>0</v>
      </c>
      <c r="AN46" s="286"/>
      <c r="AO46" s="283"/>
      <c r="AP46" s="330"/>
      <c r="AQ46" s="330"/>
      <c r="AR46" s="314">
        <f>SUM(AN46:AO46)+IF(AN46="B",1,0)*AN$102+IF(AO46="B",1,0)*AO$102+IF(AN46="Løype",1)*$O$4+IF(AO46="Løype",1)*$O$4+IF(AN46="Arr",1)*$O$5+IF(AO46="Arr",1)*$O$5</f>
        <v>0</v>
      </c>
      <c r="AS46" s="286"/>
      <c r="AT46" s="283"/>
      <c r="AU46" s="330"/>
      <c r="AV46" s="330"/>
      <c r="AW46" s="314">
        <f>SUM(AS46:AT46)+IF(AS46="B",1,0)*AS$102+IF(AT46="B",1,0)*AT$102+IF(AS46="Løype",1)*$O$4+IF(AT46="Løype",1)*$O$4+IF(AS46="Arr",1)*$O$5+IF(AT46="Arr",1)*$O$5</f>
        <v>0</v>
      </c>
      <c r="AX46" s="286"/>
      <c r="AY46" s="283"/>
      <c r="AZ46" s="330"/>
      <c r="BA46" s="330"/>
      <c r="BB46" s="314">
        <f>SUM(AX46:AY46)+IF(AX46="B",1,0)*AX$102+IF(AY46="B",1,0)*AY$102+IF(AX46="Løype",1)*$O$4+IF(AY46="Løype",1)*$O$4+IF(AX46="Arr",1)*$O$5+IF(AY46="Arr",1)*$O$5</f>
        <v>0</v>
      </c>
      <c r="BC46" s="286"/>
      <c r="BD46" s="283"/>
      <c r="BE46" s="316"/>
      <c r="BF46" s="330"/>
      <c r="BG46" s="314">
        <f>SUM(BC46:BD46)+IF(BC46="B",1,0)*BC$102+IF(BD46="B",1,0)*BD$102+IF(BC46="Løype",1)*$O$4+IF(BD46="Løype",1)*$O$4+IF(BC46="Arr",1)*$O$5+IF(BD46="Arr",1)*$O$5</f>
        <v>0</v>
      </c>
      <c r="BH46" s="327"/>
      <c r="BI46" s="283"/>
      <c r="BJ46" s="316"/>
      <c r="BK46" s="330"/>
      <c r="BL46" s="314">
        <f>SUM(BH46:BI46)+IF(BH46="B",1,0)*BH$102+IF(BI46="B",1,0)*BI$102+IF(BH46="Løype",1)*$O$4+IF(BI46="Løype",1)*$O$4+IF(BH46="Arr",1)*$O$5+IF(BI46="Arr",1)*$O$5</f>
        <v>0</v>
      </c>
      <c r="BM46" s="334"/>
      <c r="BN46" s="283"/>
      <c r="BO46" s="316"/>
      <c r="BP46" s="330"/>
      <c r="BQ46" s="314">
        <f>SUM(BM46:BN46)+IF(BM46="B",1,0)*BM$102+IF(BN46="B",1,0)*BN$102+IF(BM46="Løype",1)*$O$4+IF(BN46="Løype",1)*$O$4+IF(BM46="Arr",1)*$O$5+IF(BN46="Arr",1)*$O$5</f>
        <v>0</v>
      </c>
      <c r="BR46" s="327"/>
      <c r="BS46" s="283"/>
      <c r="BT46" s="316"/>
      <c r="BU46" s="330"/>
      <c r="BV46" s="314">
        <f>SUM(BR46:BS46)+IF(BR46="B",1,0)*BR$102+IF(BS46="B",1,0)*BS$102+IF(BR46="Løype",1)*$O$4+IF(BS46="Løype",1)*$O$4+IF(BR46="Arr",1)*$O$5+IF(BS46="Arr",1)*$O$5</f>
        <v>0</v>
      </c>
      <c r="BW46" s="327"/>
      <c r="BX46" s="283"/>
      <c r="BY46" s="316"/>
      <c r="BZ46" s="330"/>
      <c r="CA46" s="314">
        <f>SUM(BW46:BX46)+IF(BW46="B",1,0)*BW$102+IF(BX46="B",1,0)*BX$102+IF(BW46="Løype",1)*$O$4+IF(BX46="Løype",1)*$O$4+IF(BW46="Arr",1)*$O$5+IF(BX46="Arr",1)*$O$5</f>
        <v>0</v>
      </c>
      <c r="CB46" s="327"/>
      <c r="CC46" s="283"/>
      <c r="CD46" s="316"/>
      <c r="CE46" s="330"/>
      <c r="CF46" s="314">
        <f>SUM(CB46:CC46)+IF(CB46="B",1,0)*CB$102+IF(CC46="B",1,0)*CC$102+IF(CB46="Løype",1)*$O$4+IF(CC46="Løype",1)*$O$4+IF(CB46="Arr",1)*$O$5+IF(CC46="Arr",1)*$O$5</f>
        <v>0</v>
      </c>
      <c r="CG46" s="327"/>
      <c r="CH46" s="283"/>
      <c r="CI46" s="316"/>
      <c r="CJ46" s="330"/>
      <c r="CK46" s="314">
        <f>SUM(CG46:CH46)+IF(CG46="B",1,0)*CG$102+IF(CH46="B",1,0)*CH$102+IF(CG46="Løype",1)*$O$4+IF(CH46="Løype",1)*$O$4+IF(CG46="Arr",1)*$O$5+IF(CH46="Arr",1)*$O$5</f>
        <v>0</v>
      </c>
      <c r="CL46" s="327"/>
      <c r="CM46" s="283"/>
      <c r="CN46" s="316"/>
      <c r="CO46" s="330"/>
      <c r="CP46" s="314">
        <f>SUM(CL46:CM46)+IF(CL46="B",1,0)*CL$102+IF(CM46="B",1,0)*CM$102+IF(CL46="Løype",1)*$O$4+IF(CM46="Løype",1)*$O$4+IF(CL46="Arr",1)*$O$5+IF(CM46="Arr",1)*$O$5</f>
        <v>0</v>
      </c>
      <c r="CQ46" s="327"/>
      <c r="CR46" s="283"/>
      <c r="CS46" s="316"/>
      <c r="CT46" s="330"/>
      <c r="CU46" s="314">
        <f>SUM(CQ46:CR46)+IF(CQ46="B",1,0)*CQ$102+IF(CR46="B",1,0)*CR$102+IF(CQ46="Løype",1)*$O$4+IF(CR46="Løype",1)*$O$4+IF(CQ46="Arr",1)*$O$5+IF(CR46="Arr",1)*$O$5</f>
        <v>0</v>
      </c>
      <c r="CV46" s="327"/>
      <c r="CW46" s="283"/>
      <c r="CX46" s="316"/>
      <c r="CY46" s="330"/>
      <c r="CZ46" s="314">
        <f>SUM(CV46:CW46)+IF(CV46="B",1,0)*CV$102+IF(CW46="B",1,0)*CW$102+IF(CV46="Løype",1)*$O$4+IF(CW46="Løype",1)*$O$4+IF(CV46="Arr",1)*$O$5+IF(CW46="Arr",1)*$O$5</f>
        <v>0</v>
      </c>
      <c r="DA46" s="327"/>
      <c r="DB46" s="283"/>
      <c r="DC46" s="316"/>
      <c r="DD46" s="330"/>
      <c r="DE46" s="314">
        <f>SUM(DA46:DB46)+IF(DA46="B",1,0)*DA$102+IF(DB46="B",1,0)*DB$102+IF(DA46="Løype",1)*$O$4+IF(DB46="Løype",1)*$O$4+IF(DA46="Arr",1)*$O$5+IF(DB46="Arr",1)*$O$5</f>
        <v>0</v>
      </c>
      <c r="DF46" s="327"/>
      <c r="DG46" s="283"/>
      <c r="DH46" s="316"/>
      <c r="DI46" s="330"/>
      <c r="DJ46" s="314">
        <f>SUM(DF46:DG46)+IF(DF46="B",1,0)*DF$102+IF(DG46="B",1,0)*DG$102+IF(DF46="Løype",1)*$O$4+IF(DG46="Løype",1)*$O$4+IF(DF46="Arr",1)*$O$5+IF(DG46="Arr",1)*$O$5</f>
        <v>0</v>
      </c>
      <c r="DK46" s="327"/>
      <c r="DL46" s="283"/>
      <c r="DM46" s="316"/>
      <c r="DN46" s="330"/>
      <c r="DO46" s="314">
        <f>SUM(DK46:DL46)+IF(DK46="B",1,0)*DK$102+IF(DL46="B",1,0)*DL$102+IF(DK46="Løype",1)*$O$4+IF(DL46="Løype",1)*$O$4+IF(DK46="Arr",1)*$O$5+IF(DL46="Arr",1)*$O$5</f>
        <v>0</v>
      </c>
      <c r="DP46" s="327"/>
      <c r="DQ46" s="283"/>
      <c r="DR46" s="316"/>
      <c r="DS46" s="330"/>
      <c r="DT46" s="314">
        <f>SUM(DP46:DQ46)+IF(DP46="B",1,0)*DP$102+IF(DQ46="B",1,0)*DQ$102+IF(DP46="Løype",1)*$O$4+IF(DQ46="Løype",1)*$O$4+IF(DP46="Arr",1)*$O$5+IF(DQ46="Arr",1)*$O$5</f>
        <v>0</v>
      </c>
      <c r="DU46" s="327"/>
      <c r="DV46" s="283"/>
      <c r="DW46" s="316"/>
      <c r="DX46" s="330"/>
      <c r="DY46" s="314">
        <f>SUM(DU46:DV46)+IF(DU46="B",1,0)*DU$102+IF(DV46="B",1,0)*DV$102+IF(DU46="Løype",1)*$O$4+IF(DV46="Løype",1)*$O$4+IF(DU46="Arr",1)*$O$5+IF(DV46="Arr",1)*$O$5</f>
        <v>0</v>
      </c>
      <c r="DZ46" s="538"/>
      <c r="EA46" s="513"/>
      <c r="EB46" s="43"/>
      <c r="EC46" s="197"/>
      <c r="ED46" s="314">
        <f>SUM(DZ46:EA46)+IF(DZ46="B",1,0)*DZ$102+IF(EA46="B",1,0)*EA$102+IF(DZ46="Løype",1)*$O$4+IF(EA46="Løype",1)*$O$4+IF(DZ46="Arr",1)*$O$5+IF(EA46="Arr",1)*$O$5</f>
        <v>0</v>
      </c>
      <c r="EE46" s="538"/>
      <c r="EF46" s="513"/>
      <c r="EG46" s="43"/>
      <c r="EH46" s="197"/>
      <c r="EI46" s="314">
        <f>SUM(EE46:EF46)+IF(EE46="B",1,0)*EE$102+IF(EF46="B",1,0)*EF$102+IF(EE46="Løype",1)*$O$4+IF(EF46="Løype",1)*$O$4+IF(EE46="Arr",1)*$O$5+IF(EF46="Arr",1)*$O$5</f>
        <v>0</v>
      </c>
      <c r="EJ46" s="528">
        <f>COUNTIF($E46:$EI46,"&gt;0")/4+COUNTIF($E46:$EI46,"B")/4+COUNTIF($E46:$EI46,"Arr")/4+COUNTIF($E46:$EI46,"Løype")/4</f>
        <v>1</v>
      </c>
      <c r="EK46" s="575">
        <f>COUNTIF($BH46:$EI46,"&gt;0")/4+COUNTIF($BH46:$EI46,"B")/4+COUNTIF($BH46:$EI46,"Arr")/4+COUNTIF($BH46:$EI46,"Løype")/4</f>
        <v>0</v>
      </c>
      <c r="EL46" s="293">
        <f>COUNTIF($E46:$EI46,"&gt;0")/4+COUNTIF($E46:$EI46,"Arr")/4+COUNTIF($E46:$EI46,"Løype")/4-COUNTIF($E46:$EI46,"B")*3/4</f>
        <v>1</v>
      </c>
      <c r="EM46" s="293">
        <f>COUNTIF(E46:EI46,"Arr")+COUNTIF(E46:EI46,"Løype")</f>
        <v>0</v>
      </c>
      <c r="EN46" s="569">
        <f>COUNTIF(BH46:EI46,"Arr")+COUNTIF(BH46:EI46,"Løype")</f>
        <v>0</v>
      </c>
      <c r="EO46" s="300">
        <f>EK46-EN46</f>
        <v>0</v>
      </c>
      <c r="EP46" s="15"/>
      <c r="EQ46" s="61">
        <f>$I46+$N46+$S46+$X46+$AC46+$AH46+$AM46+$AR46+$AW46+$BB46+$BG46+$BL46+$BQ46+$BV46+$CA46+$CF46+$CK46+$CP46+$CU46+$CZ46+$DE46+$DJ46+$DO46+$DT46+$DY46+$ED46+$EI46</f>
        <v>12</v>
      </c>
      <c r="ER46" s="191">
        <f>IF(OR($E46="B",$F46="B"),0,$I46)+IF(OR($J46="B",$K46="B"),0,$N46)+IF(OR($O46="B",$P46="B"),0,$S46)+IF(OR($T46="B",$U46="B"),0,$X46)+IF(OR($Y46="B",$Z46="B"),0,$AC46)+IF(OR($AD46="B",$AE46="B"),0,$AH46)+IF(OR($AI46="B",$AJ46="B"),0,$AM46)+IF(OR($HP25="B",$AO46="B"),0,$AR46)+IF(OR($AS46="B",$AT46="B"),0,$AW46)+IF(OR($AX46="B",$AY46="B"),0,$BB46)+IF(OR($BC46="B",$BD46="B"),0,$BG46)+IF(OR($BH46="B",$BI46="B"),0,$BL46)+IF(OR($BM46="B",$BN46="B"),0,$BQ46)+IF(OR($BR46="B",$BS46="B"),0,$BV46)+IF(OR($BW46="B",$BX46="B"),0,$CA46)+IF(OR($CB46="B",$CC46="B"),0,$CF46)+IF(OR($CG46="B",$CH46="B"),0,$CK46)+IF(OR($CL46="B",$CM46="B"),0,$CP46)+IF(OR($CQ46="B",$CR46="B"),0,$CU46)+IF(OR($CV46="B",$CW46="B"),0,$CZ46)+IF(OR($DA46="B",$DB46="B"),0,$DE46)+IF(OR($DF46="B",$DG46="B"),0,$DJ46)+IF(OR($DK46="B",$DL46="B"),0,$DO46)+IF(OR($DP46="B",$DQ46="B"),0,$DT46)+IF(OR($DU46="B",$DV46="B"),0,$DY46)+IF(OR($DZ46="B",$EA46="B"),0,$ED46)+IF(OR($EE46="B",$EF46="B"),0,$EI46)</f>
        <v>12</v>
      </c>
      <c r="ES46" s="28">
        <f>IF(EJ46&gt;0,EQ46/EJ46," " )</f>
        <v>12</v>
      </c>
      <c r="ET46" s="62">
        <f>IF(EL46&gt;0,ER46/EL46," " )</f>
        <v>12</v>
      </c>
      <c r="EU46" s="63"/>
      <c r="EV46" s="270">
        <f>EQ46+EX$20-EJ46</f>
        <v>38</v>
      </c>
      <c r="EW46" s="272">
        <f>ER46+EX$20-EL46</f>
        <v>38</v>
      </c>
      <c r="EX46" s="23">
        <f>IF(EJ46&gt;0,EV46/EJ46," " )</f>
        <v>38</v>
      </c>
      <c r="EY46" s="74">
        <f>IF(EL46&gt;0,EW46/EL46," " )</f>
        <v>38</v>
      </c>
      <c r="EZ46" s="63"/>
      <c r="FA46" s="368">
        <f>EJ46-EM46</f>
        <v>1</v>
      </c>
      <c r="FB46" s="369">
        <f>EM46</f>
        <v>0</v>
      </c>
      <c r="FC46" s="365">
        <f>G46+L46+Q46+V46+AA46+AF46+AK46+AP46+AU46+AZ46+BE46+BJ46+BO46+BT46+BY46+CD46+CI46+CN46+CS46+CX46+DC46+DH46+DM46+DR46+DW46+EB46+EG46</f>
        <v>0.52083333333333326</v>
      </c>
      <c r="FD46" s="475">
        <f>IF(EJ46&gt;0,FC46/EJ46," " )</f>
        <v>0.52083333333333326</v>
      </c>
      <c r="FE46" s="488">
        <f>H46+M46+R46+W46+AB46+AG46+AL46+AQ46+AV46+BA46+BF46+BK46+BP46+BU46+BZ46+CE46+CJ46+CO46+CT46+CY46+DD46+DI46+DN46+DS46+DX46+EC46+EH46</f>
        <v>0.6875</v>
      </c>
      <c r="FF46" s="232">
        <f>IF(EJ46&gt;0,FE46/EJ46," " )</f>
        <v>0.6875</v>
      </c>
      <c r="FG46" s="15"/>
      <c r="FH46" s="37">
        <f t="shared" si="0"/>
        <v>20</v>
      </c>
    </row>
    <row r="47" spans="2:167" ht="17" thickBot="1" x14ac:dyDescent="0.25">
      <c r="B47" s="284" t="s">
        <v>115</v>
      </c>
      <c r="C47" s="285" t="s">
        <v>116</v>
      </c>
      <c r="D47" s="328">
        <v>516612</v>
      </c>
      <c r="E47" s="329"/>
      <c r="F47" s="314">
        <v>10</v>
      </c>
      <c r="G47" s="335">
        <v>0.54761904761904767</v>
      </c>
      <c r="H47" s="335">
        <v>0.73809523809523814</v>
      </c>
      <c r="I47" s="314">
        <f>SUM(E47:F47)+IF(E47="B",1,0)*E$102+IF(F47="B",1,0)*F$102+IF(E47="Løype",1)*$O$4+IF(F47="Løype",1)*$O$4+IF(E47="Arr",1)*$O$5+IF(F47="Arr",1)*$O$5</f>
        <v>10</v>
      </c>
      <c r="J47" s="330"/>
      <c r="K47" s="331">
        <v>18</v>
      </c>
      <c r="L47" s="278">
        <v>5.2280092592592593E-2</v>
      </c>
      <c r="M47" s="278">
        <v>6.25E-2</v>
      </c>
      <c r="N47" s="314">
        <f>SUM(J47:K47)+IF(J47="B",1,0)*J$102+IF(K47="B",1,0)*K$102+IF(J47="Løype",1)*$O$4+IF(K47="Løype",1)*$O$4+IF(J47="Arr",1)*$O$5+IF(K47="Arr",1)*$O$5</f>
        <v>18</v>
      </c>
      <c r="O47" s="332">
        <v>16</v>
      </c>
      <c r="P47" s="331"/>
      <c r="Q47" s="278">
        <v>0.35416666666666663</v>
      </c>
      <c r="R47" s="278">
        <v>0.6875</v>
      </c>
      <c r="S47" s="314">
        <f>SUM(O47:P47)+IF(O47="B",1,0)*O$102+IF(P47="B",1,0)*P$102+IF(O47="Løype",1)*$O$4+IF(P47="Løype",1)*$O$4+IF(O47="Arr",1)*$O$5+IF(P47="Arr",1)*$O$5</f>
        <v>16</v>
      </c>
      <c r="T47" s="332">
        <v>14</v>
      </c>
      <c r="U47" s="331"/>
      <c r="V47" s="278">
        <v>0.4375</v>
      </c>
      <c r="W47" s="278">
        <v>0.77083333333333337</v>
      </c>
      <c r="X47" s="314">
        <f>SUM(T47:U47)+IF(T47="B",1,0)*T$102+IF(U47="B",1,0)*U$102+IF(T47="Løype",1)*$O$4+IF(U47="Løype",1)*$O$4+IF(T47="Arr",1)*$O$5+IF(U47="Arr",1)*$O$5</f>
        <v>14</v>
      </c>
      <c r="Y47" s="332"/>
      <c r="Z47" s="316">
        <v>14</v>
      </c>
      <c r="AA47" s="278">
        <v>0.56451612903225801</v>
      </c>
      <c r="AB47" s="278">
        <v>0.79032258064516125</v>
      </c>
      <c r="AC47" s="314">
        <f>SUM(Y47:Z47)+IF(Y47="B",1,0)*Y$102+IF(Z47="B",1,0)*Z$102+IF(Y47="Løype",1)*$O$4+IF(Z47="Løype",1)*$O$4+IF(Y47="Arr",1)*$O$5+IF(Z47="Arr",1)*$O$5</f>
        <v>14</v>
      </c>
      <c r="AD47" s="332"/>
      <c r="AE47" s="316">
        <v>15</v>
      </c>
      <c r="AF47" s="278">
        <v>0.26190476190476186</v>
      </c>
      <c r="AG47" s="278">
        <v>0.59523809523809523</v>
      </c>
      <c r="AH47" s="314">
        <f>SUM(AD47:AE47)+IF(AD47="B",1,0)*AD$102+IF(AE47="B",1,0)*AE$102+IF(AD47="Løype",1)*$O$4+IF(AE47="Løype",1)*$O$4+IF(AD47="Arr",1)*$O$5+IF(AE47="Arr",1)*$O$5</f>
        <v>15</v>
      </c>
      <c r="AI47" s="286"/>
      <c r="AJ47" s="283">
        <v>16</v>
      </c>
      <c r="AK47" s="278">
        <v>0.26190476190476186</v>
      </c>
      <c r="AL47" s="278">
        <v>0.5</v>
      </c>
      <c r="AM47" s="314">
        <f>SUM(AI47:AJ47)+IF(AI47="B",1,0)*AI$102+IF(AJ47="B",1,0)*AJ$102+IF(AI47="Løype",1)*$O$4+IF(AJ47="Løype",1)*$O$4+IF(AI47="Arr",1)*$O$5+IF(AJ47="Arr",1)*$O$5</f>
        <v>16</v>
      </c>
      <c r="AN47" s="286"/>
      <c r="AO47" s="283">
        <v>15</v>
      </c>
      <c r="AP47" s="278">
        <v>0.39583333333333337</v>
      </c>
      <c r="AQ47" s="278">
        <v>0.77083333333333337</v>
      </c>
      <c r="AR47" s="314">
        <f>SUM(AN47:AO47)+IF(AN47="B",1,0)*AN$102+IF(AO47="B",1,0)*AO$102+IF(AN47="Løype",1)*$O$4+IF(AO47="Løype",1)*$O$4+IF(AN47="Arr",1)*$O$5+IF(AO47="Arr",1)*$O$5</f>
        <v>15</v>
      </c>
      <c r="AS47" s="286"/>
      <c r="AT47" s="283">
        <v>13</v>
      </c>
      <c r="AU47" s="278">
        <v>0.45652173913043481</v>
      </c>
      <c r="AV47" s="278">
        <v>0.80434782608695654</v>
      </c>
      <c r="AW47" s="314">
        <f>SUM(AS47:AT47)+IF(AS47="B",1,0)*AS$102+IF(AT47="B",1,0)*AT$102+IF(AS47="Løype",1)*$O$4+IF(AT47="Løype",1)*$O$4+IF(AS47="Arr",1)*$O$5+IF(AT47="Arr",1)*$O$5</f>
        <v>13</v>
      </c>
      <c r="AX47" s="286"/>
      <c r="AY47" s="283">
        <v>14</v>
      </c>
      <c r="AZ47" s="278">
        <v>0.5</v>
      </c>
      <c r="BA47" s="278">
        <v>0.72222222222222221</v>
      </c>
      <c r="BB47" s="314">
        <f>SUM(AX47:AY47)+IF(AX47="B",1,0)*AX$102+IF(AY47="B",1,0)*AY$102+IF(AX47="Løype",1)*$O$4+IF(AY47="Løype",1)*$O$4+IF(AX47="Arr",1)*$O$5+IF(AY47="Arr",1)*$O$5</f>
        <v>14</v>
      </c>
      <c r="BC47" s="286"/>
      <c r="BD47" s="283"/>
      <c r="BE47" s="316"/>
      <c r="BF47" s="330"/>
      <c r="BG47" s="314">
        <f>SUM(BC47:BD47)+IF(BC47="B",1,0)*BC$102+IF(BD47="B",1,0)*BD$102+IF(BC47="Løype",1)*$O$4+IF(BD47="Løype",1)*$O$4+IF(BC47="Arr",1)*$O$5+IF(BD47="Arr",1)*$O$5</f>
        <v>0</v>
      </c>
      <c r="BH47" s="327"/>
      <c r="BI47" s="283"/>
      <c r="BJ47" s="316"/>
      <c r="BK47" s="330"/>
      <c r="BL47" s="314">
        <f>SUM(BH47:BI47)+IF(BH47="B",1,0)*BH$102+IF(BI47="B",1,0)*BI$102+IF(BH47="Løype",1)*$O$4+IF(BI47="Løype",1)*$O$4+IF(BH47="Arr",1)*$O$5+IF(BI47="Arr",1)*$O$5</f>
        <v>0</v>
      </c>
      <c r="BM47" s="334"/>
      <c r="BN47" s="283">
        <v>18</v>
      </c>
      <c r="BO47" s="333">
        <v>0.22916666666666663</v>
      </c>
      <c r="BP47" s="278">
        <v>0.85416666666666663</v>
      </c>
      <c r="BQ47" s="314">
        <f>SUM(BM47:BN47)+IF(BM47="B",1,0)*BM$102+IF(BN47="B",1,0)*BN$102+IF(BM47="Løype",1)*$O$4+IF(BN47="Løype",1)*$O$4+IF(BM47="Arr",1)*$O$5+IF(BN47="Arr",1)*$O$5</f>
        <v>18</v>
      </c>
      <c r="BR47" s="327"/>
      <c r="BS47" s="283">
        <v>16</v>
      </c>
      <c r="BT47" s="333">
        <v>0.33999999999999997</v>
      </c>
      <c r="BU47" s="278">
        <v>0.82000000000000006</v>
      </c>
      <c r="BV47" s="314">
        <f>SUM(BR47:BS47)+IF(BR47="B",1,0)*BR$102+IF(BS47="B",1,0)*BS$102+IF(BR47="Løype",1)*$O$4+IF(BS47="Løype",1)*$O$4+IF(BR47="Arr",1)*$O$5+IF(BS47="Arr",1)*$O$5</f>
        <v>16</v>
      </c>
      <c r="BW47" s="327"/>
      <c r="BX47" s="283">
        <v>20</v>
      </c>
      <c r="BY47" s="355">
        <v>0.35</v>
      </c>
      <c r="BZ47" s="360">
        <v>0.75</v>
      </c>
      <c r="CA47" s="314">
        <f>SUM(BW47:BX47)+IF(BW47="B",1,0)*BW$102+IF(BX47="B",1,0)*BX$102+IF(BW47="Løype",1)*$O$4+IF(BX47="Løype",1)*$O$4+IF(BW47="Arr",1)*$O$5+IF(BX47="Arr",1)*$O$5</f>
        <v>20</v>
      </c>
      <c r="CB47" s="327"/>
      <c r="CC47" s="283"/>
      <c r="CD47" s="316"/>
      <c r="CE47" s="330"/>
      <c r="CF47" s="314">
        <f>SUM(CB47:CC47)+IF(CB47="B",1,0)*CB$102+IF(CC47="B",1,0)*CC$102+IF(CB47="Løype",1)*$O$4+IF(CC47="Løype",1)*$O$4+IF(CB47="Arr",1)*$O$5+IF(CC47="Arr",1)*$O$5</f>
        <v>0</v>
      </c>
      <c r="CG47" s="327"/>
      <c r="CH47" s="283">
        <v>22</v>
      </c>
      <c r="CI47" s="333">
        <v>0.28333333333333333</v>
      </c>
      <c r="CJ47" s="278">
        <v>0.68333333333333335</v>
      </c>
      <c r="CK47" s="314">
        <f>SUM(CG47:CH47)+IF(CG47="B",1,0)*CG$102+IF(CH47="B",1,0)*CH$102+IF(CG47="Løype",1)*$O$4+IF(CH47="Løype",1)*$O$4+IF(CG47="Arr",1)*$O$5+IF(CH47="Arr",1)*$O$5</f>
        <v>22</v>
      </c>
      <c r="CL47" s="327"/>
      <c r="CM47" s="283">
        <v>27</v>
      </c>
      <c r="CN47" s="333">
        <v>0.171875</v>
      </c>
      <c r="CO47" s="278">
        <v>0.421875</v>
      </c>
      <c r="CP47" s="314">
        <f>SUM(CL47:CM47)+IF(CL47="B",1,0)*CL$102+IF(CM47="B",1,0)*CM$102+IF(CL47="Løype",1)*$O$4+IF(CM47="Løype",1)*$O$4+IF(CL47="Arr",1)*$O$5+IF(CM47="Arr",1)*$O$5</f>
        <v>27</v>
      </c>
      <c r="CQ47" s="327"/>
      <c r="CR47" s="283">
        <v>15</v>
      </c>
      <c r="CS47" s="316">
        <v>0.27500000000000002</v>
      </c>
      <c r="CT47" s="330">
        <v>0.67500000000000004</v>
      </c>
      <c r="CU47" s="314">
        <f>SUM(CQ47:CR47)+IF(CQ47="B",1,0)*CQ$102+IF(CR47="B",1,0)*CR$102+IF(CQ47="Løype",1)*$O$4+IF(CR47="Løype",1)*$O$4+IF(CQ47="Arr",1)*$O$5+IF(CR47="Arr",1)*$O$5</f>
        <v>15</v>
      </c>
      <c r="CV47" s="327"/>
      <c r="CW47" s="283">
        <v>24</v>
      </c>
      <c r="CX47" s="333">
        <v>0.28787878787878785</v>
      </c>
      <c r="CY47" s="278">
        <v>0.68181818181818188</v>
      </c>
      <c r="CZ47" s="314">
        <f>SUM(CV47:CW47)+IF(CV47="B",1,0)*CV$102+IF(CW47="B",1,0)*CW$102+IF(CV47="Løype",1)*$O$4+IF(CW47="Løype",1)*$O$4+IF(CV47="Arr",1)*$O$5+IF(CW47="Arr",1)*$O$5</f>
        <v>24</v>
      </c>
      <c r="DA47" s="327"/>
      <c r="DB47" s="283">
        <v>16</v>
      </c>
      <c r="DC47" s="333">
        <v>0.35416666666666663</v>
      </c>
      <c r="DD47" s="278">
        <v>0.72916666666666674</v>
      </c>
      <c r="DE47" s="314">
        <f>SUM(DA47:DB47)+IF(DA47="B",1,0)*DA$102+IF(DB47="B",1,0)*DB$102+IF(DA47="Løype",1)*$O$4+IF(DB47="Løype",1)*$O$4+IF(DA47="Arr",1)*$O$5+IF(DB47="Arr",1)*$O$5</f>
        <v>16</v>
      </c>
      <c r="DF47" s="327"/>
      <c r="DG47" s="283">
        <v>21</v>
      </c>
      <c r="DH47" s="333">
        <v>0.43055555555555558</v>
      </c>
      <c r="DI47" s="278">
        <v>0.68055555555555558</v>
      </c>
      <c r="DJ47" s="314">
        <f>SUM(DF47:DG47)+IF(DF47="B",1,0)*DF$102+IF(DG47="B",1,0)*DG$102+IF(DF47="Løype",1)*$O$4+IF(DG47="Løype",1)*$O$4+IF(DF47="Arr",1)*$O$5+IF(DG47="Arr",1)*$O$5</f>
        <v>21</v>
      </c>
      <c r="DK47" s="327"/>
      <c r="DL47" s="283"/>
      <c r="DM47" s="316"/>
      <c r="DN47" s="330"/>
      <c r="DO47" s="314">
        <f>SUM(DK47:DL47)+IF(DK47="B",1,0)*DK$102+IF(DL47="B",1,0)*DL$102+IF(DK47="Løype",1)*$O$4+IF(DL47="Løype",1)*$O$4+IF(DK47="Arr",1)*$O$5+IF(DL47="Arr",1)*$O$5</f>
        <v>0</v>
      </c>
      <c r="DP47" s="327"/>
      <c r="DQ47" s="283"/>
      <c r="DR47" s="316"/>
      <c r="DS47" s="330"/>
      <c r="DT47" s="314">
        <f>SUM(DP47:DQ47)+IF(DP47="B",1,0)*DP$102+IF(DQ47="B",1,0)*DQ$102+IF(DP47="Løype",1)*$O$4+IF(DQ47="Løype",1)*$O$4+IF(DP47="Arr",1)*$O$5+IF(DQ47="Arr",1)*$O$5</f>
        <v>0</v>
      </c>
      <c r="DU47" s="327"/>
      <c r="DV47" s="283">
        <v>16</v>
      </c>
      <c r="DW47" s="518">
        <v>0.53030303030303028</v>
      </c>
      <c r="DX47" s="520">
        <v>0.71212121212121215</v>
      </c>
      <c r="DY47" s="314">
        <f>SUM(DU47:DV47)+IF(DU47="B",1,0)*DU$102+IF(DV47="B",1,0)*DV$102+IF(DU47="Løype",1)*$O$4+IF(DV47="Løype",1)*$O$4+IF(DU47="Arr",1)*$O$5+IF(DV47="Arr",1)*$O$5</f>
        <v>16</v>
      </c>
      <c r="DZ47" s="538"/>
      <c r="EA47" s="513">
        <v>23</v>
      </c>
      <c r="EB47" s="518">
        <v>0.47777777777777775</v>
      </c>
      <c r="EC47" s="520">
        <v>0.78888888888888886</v>
      </c>
      <c r="ED47" s="314">
        <f>SUM(DZ47:EA47)+IF(DZ47="B",1,0)*DZ$102+IF(EA47="B",1,0)*EA$102+IF(DZ47="Løype",1)*$O$4+IF(EA47="Løype",1)*$O$4+IF(DZ47="Arr",1)*$O$5+IF(EA47="Arr",1)*$O$5</f>
        <v>23</v>
      </c>
      <c r="EE47" s="538"/>
      <c r="EF47" s="513">
        <v>14</v>
      </c>
      <c r="EG47" s="518">
        <v>0.65384615384615385</v>
      </c>
      <c r="EH47" s="520">
        <v>0.83333333333333337</v>
      </c>
      <c r="EI47" s="314">
        <f>SUM(EE47:EF47)+IF(EE47="B",1,0)*EE$102+IF(EF47="B",1,0)*EF$102+IF(EE47="Løype",1)*$O$4+IF(EF47="Løype",1)*$O$4+IF(EE47="Arr",1)*$O$5+IF(EF47="Arr",1)*$O$5</f>
        <v>14</v>
      </c>
      <c r="EJ47" s="528">
        <f>COUNTIF($E47:$EI47,"&gt;0")/4+COUNTIF($E47:$EI47,"B")/4+COUNTIF($E47:$EI47,"Arr")/4+COUNTIF($E47:$EI47,"Løype")/4</f>
        <v>22</v>
      </c>
      <c r="EK47" s="575">
        <f>COUNTIF($BH47:$EI47,"&gt;0")/4+COUNTIF($BH47:$EI47,"B")/4+COUNTIF($BH47:$EI47,"Arr")/4+COUNTIF($BH47:$EI47,"Løype")/4</f>
        <v>12</v>
      </c>
      <c r="EL47" s="293">
        <f>COUNTIF($E47:$EI47,"&gt;0")/4+COUNTIF($E47:$EI47,"Arr")/4+COUNTIF($E47:$EI47,"Løype")/4-COUNTIF($E47:$EI47,"B")*3/4</f>
        <v>22</v>
      </c>
      <c r="EM47" s="293">
        <f>COUNTIF(E47:EI47,"Arr")+COUNTIF(E47:EI47,"Løype")</f>
        <v>0</v>
      </c>
      <c r="EN47" s="569">
        <f>COUNTIF(BH47:EI47,"Arr")+COUNTIF(BH47:EI47,"Løype")</f>
        <v>0</v>
      </c>
      <c r="EO47" s="300">
        <f>EK47-EN47</f>
        <v>12</v>
      </c>
      <c r="EP47" s="15"/>
      <c r="EQ47" s="61">
        <f>$I47+$N47+$S47+$X47+$AC47+$AH47+$AM47+$AR47+$AW47+$BB47+$BG47+$BL47+$BQ47+$BV47+$CA47+$CF47+$CK47+$CP47+$CU47+$CZ47+$DE47+$DJ47+$DO47+$DT47+$DY47+$ED47+$EI47</f>
        <v>377</v>
      </c>
      <c r="ER47" s="191">
        <f>IF(OR($E47="B",$F47="B"),0,$I47)+IF(OR($J47="B",$K47="B"),0,$N47)+IF(OR($O47="B",$P47="B"),0,$S47)+IF(OR($T47="B",$U47="B"),0,$X47)+IF(OR($Y47="B",$Z47="B"),0,$AC47)+IF(OR($AD47="B",$AE47="B"),0,$AH47)+IF(OR($AI47="B",$AJ47="B"),0,$AM47)+IF(OR($HP24="B",$AO47="B"),0,$AR47)+IF(OR($AS47="B",$AT47="B"),0,$AW47)+IF(OR($AX47="B",$AY47="B"),0,$BB47)+IF(OR($BC47="B",$BD47="B"),0,$BG47)+IF(OR($BH47="B",$BI47="B"),0,$BL47)+IF(OR($BM47="B",$BN47="B"),0,$BQ47)+IF(OR($BR47="B",$BS47="B"),0,$BV47)+IF(OR($BW47="B",$BX47="B"),0,$CA47)+IF(OR($CB47="B",$CC47="B"),0,$CF47)+IF(OR($CG47="B",$CH47="B"),0,$CK47)+IF(OR($CL47="B",$CM47="B"),0,$CP47)+IF(OR($CQ47="B",$CR47="B"),0,$CU47)+IF(OR($CV47="B",$CW47="B"),0,$CZ47)+IF(OR($DA47="B",$DB47="B"),0,$DE47)+IF(OR($DF47="B",$DG47="B"),0,$DJ47)+IF(OR($DK47="B",$DL47="B"),0,$DO47)+IF(OR($DP47="B",$DQ47="B"),0,$DT47)+IF(OR($DU47="B",$DV47="B"),0,$DY47)+IF(OR($DZ47="B",$EA47="B"),0,$ED47)+IF(OR($EE47="B",$EF47="B"),0,$EI47)</f>
        <v>377</v>
      </c>
      <c r="ES47" s="28">
        <f>IF(EJ47&gt;0,EQ47/EJ47," " )</f>
        <v>17.136363636363637</v>
      </c>
      <c r="ET47" s="62">
        <f>IF(EL47&gt;0,ER47/EL47," " )</f>
        <v>17.136363636363637</v>
      </c>
      <c r="EU47" s="63"/>
      <c r="EV47" s="270">
        <f>EQ47+EX$20-EJ47</f>
        <v>382</v>
      </c>
      <c r="EW47" s="272">
        <f>ER47+EX$20-EL47</f>
        <v>382</v>
      </c>
      <c r="EX47" s="23">
        <f>IF(EJ47&gt;0,EV47/EJ47," " )</f>
        <v>17.363636363636363</v>
      </c>
      <c r="EY47" s="74">
        <f>IF(EL47&gt;0,EW47/EL47," " )</f>
        <v>17.363636363636363</v>
      </c>
      <c r="EZ47" s="63"/>
      <c r="FA47" s="368">
        <f>EJ47-EM47</f>
        <v>22</v>
      </c>
      <c r="FB47" s="369">
        <f>EM47</f>
        <v>0</v>
      </c>
      <c r="FC47" s="365">
        <f>G47+L47+Q47+V47+AA47+AF47+AK47+AP47+AU47+AZ47+BE47+BJ47+BO47+BT47+BY47+CD47+CI47+CN47+CS47+CX47+DC47+DH47+DM47+DR47+DW47+EB47+EG47</f>
        <v>8.2161495042118293</v>
      </c>
      <c r="FD47" s="475">
        <f>IF(EJ47&gt;0,FC47/EJ47," " )</f>
        <v>0.37346134110053769</v>
      </c>
      <c r="FE47" s="488">
        <f>H47+M47+R47+W47+AB47+AG47+AL47+AQ47+AV47+BA47+BF47+BK47+BP47+BU47+BZ47+CE47+CJ47+CO47+CT47+CY47+DD47+DI47+DN47+DS47+DX47+EC47+EH47</f>
        <v>15.07215146733818</v>
      </c>
      <c r="FF47" s="232">
        <f>IF(EJ47&gt;0,FE47/EJ47," " )</f>
        <v>0.68509779396991732</v>
      </c>
      <c r="FG47" s="15"/>
      <c r="FH47" s="37">
        <f t="shared" si="0"/>
        <v>21</v>
      </c>
    </row>
    <row r="48" spans="2:167" ht="17" thickBot="1" x14ac:dyDescent="0.25">
      <c r="B48" s="284" t="s">
        <v>121</v>
      </c>
      <c r="C48" s="285" t="s">
        <v>122</v>
      </c>
      <c r="D48" s="328">
        <v>238154</v>
      </c>
      <c r="E48" s="329"/>
      <c r="F48" s="314"/>
      <c r="G48" s="314"/>
      <c r="H48" s="314"/>
      <c r="I48" s="314">
        <f>SUM(E48:F48)+IF(E48="B",1,0)*E$102+IF(F48="B",1,0)*F$102+IF(E48="Løype",1)*$O$4+IF(F48="Løype",1)*$O$4+IF(E48="Arr",1)*$O$5+IF(F48="Arr",1)*$O$5</f>
        <v>0</v>
      </c>
      <c r="J48" s="330"/>
      <c r="K48" s="331">
        <v>5</v>
      </c>
      <c r="L48" s="278">
        <v>0.8125</v>
      </c>
      <c r="M48" s="278">
        <v>0.4375</v>
      </c>
      <c r="N48" s="314">
        <f>SUM(J48:K48)+IF(J48="B",1,0)*J$102+IF(K48="B",1,0)*K$102+IF(J48="Løype",1)*$O$4+IF(K48="Løype",1)*$O$4+IF(J48="Arr",1)*$O$5+IF(K48="Arr",1)*$O$5</f>
        <v>5</v>
      </c>
      <c r="O48" s="332">
        <v>5</v>
      </c>
      <c r="P48" s="331"/>
      <c r="Q48" s="278">
        <v>0.8125</v>
      </c>
      <c r="R48" s="278">
        <v>0.52083333333333326</v>
      </c>
      <c r="S48" s="314">
        <f>SUM(O48:P48)+IF(O48="B",1,0)*O$102+IF(P48="B",1,0)*P$102+IF(O48="Løype",1)*$O$4+IF(P48="Løype",1)*$O$4+IF(O48="Arr",1)*$O$5+IF(P48="Arr",1)*$O$5</f>
        <v>5</v>
      </c>
      <c r="T48" s="332">
        <v>8</v>
      </c>
      <c r="U48" s="331"/>
      <c r="V48" s="278">
        <v>0.6875</v>
      </c>
      <c r="W48" s="278">
        <v>0.47916666666666663</v>
      </c>
      <c r="X48" s="314">
        <f>SUM(T48:U48)+IF(T48="B",1,0)*T$102+IF(U48="B",1,0)*U$102+IF(T48="Løype",1)*$O$4+IF(U48="Løype",1)*$O$4+IF(T48="Arr",1)*$O$5+IF(U48="Arr",1)*$O$5</f>
        <v>8</v>
      </c>
      <c r="Y48" s="332"/>
      <c r="Z48" s="316"/>
      <c r="AA48" s="330"/>
      <c r="AB48" s="330"/>
      <c r="AC48" s="314">
        <f>SUM(Y48:Z48)+IF(Y48="B",1,0)*Y$102+IF(Z48="B",1,0)*Z$102+IF(Y48="Løype",1)*$O$4+IF(Z48="Løype",1)*$O$4+IF(Y48="Arr",1)*$O$5+IF(Z48="Arr",1)*$O$5</f>
        <v>0</v>
      </c>
      <c r="AD48" s="332"/>
      <c r="AE48" s="316">
        <v>5</v>
      </c>
      <c r="AF48" s="278">
        <v>0.7857142857142857</v>
      </c>
      <c r="AG48" s="278">
        <v>0.54761904761904767</v>
      </c>
      <c r="AH48" s="314">
        <f>SUM(AD48:AE48)+IF(AD48="B",1,0)*AD$102+IF(AE48="B",1,0)*AE$102+IF(AD48="Løype",1)*$O$4+IF(AE48="Løype",1)*$O$4+IF(AD48="Arr",1)*$O$5+IF(AE48="Arr",1)*$O$5</f>
        <v>5</v>
      </c>
      <c r="AI48" s="286"/>
      <c r="AJ48" s="283">
        <v>4</v>
      </c>
      <c r="AK48" s="278">
        <v>0.83333333333333337</v>
      </c>
      <c r="AL48" s="278">
        <v>0.59523809523809523</v>
      </c>
      <c r="AM48" s="314">
        <f>SUM(AI48:AJ48)+IF(AI48="B",1,0)*AI$102+IF(AJ48="B",1,0)*AJ$102+IF(AI48="Løype",1)*$O$4+IF(AJ48="Løype",1)*$O$4+IF(AI48="Arr",1)*$O$5+IF(AJ48="Arr",1)*$O$5</f>
        <v>4</v>
      </c>
      <c r="AN48" s="286"/>
      <c r="AO48" s="283">
        <v>5</v>
      </c>
      <c r="AP48" s="278">
        <v>0.8125</v>
      </c>
      <c r="AQ48" s="278">
        <v>0.60416666666666674</v>
      </c>
      <c r="AR48" s="314">
        <f>SUM(AN48:AO48)+IF(AN48="B",1,0)*AN$102+IF(AO48="B",1,0)*AO$102+IF(AN48="Løype",1)*$O$4+IF(AO48="Løype",1)*$O$4+IF(AN48="Arr",1)*$O$5+IF(AO48="Arr",1)*$O$5</f>
        <v>5</v>
      </c>
      <c r="AS48" s="286"/>
      <c r="AT48" s="283">
        <v>3</v>
      </c>
      <c r="AU48" s="278">
        <v>0.89130434782608692</v>
      </c>
      <c r="AV48" s="278">
        <v>0.63043478260869568</v>
      </c>
      <c r="AW48" s="314">
        <f>SUM(AS48:AT48)+IF(AS48="B",1,0)*AS$102+IF(AT48="B",1,0)*AT$102+IF(AS48="Løype",1)*$O$4+IF(AT48="Løype",1)*$O$4+IF(AS48="Arr",1)*$O$5+IF(AT48="Arr",1)*$O$5</f>
        <v>3</v>
      </c>
      <c r="AX48" s="286"/>
      <c r="AY48" s="81" t="s">
        <v>7</v>
      </c>
      <c r="AZ48" s="278">
        <v>0.87037037037037035</v>
      </c>
      <c r="BA48" s="278">
        <v>0.87037037037037035</v>
      </c>
      <c r="BB48" s="314">
        <f>SUM(AX48:AY48)+IF(AX48="B",1,0)*AX$102+IF(AY48="B",1,0)*AY$102+IF(AX48="Løype",1)*$O$4+IF(AY48="Løype",1)*$O$4+IF(AX48="Arr",1)*$O$5+IF(AY48="Arr",1)*$O$5</f>
        <v>4</v>
      </c>
      <c r="BC48" s="286"/>
      <c r="BD48" s="283">
        <v>2</v>
      </c>
      <c r="BE48" s="333">
        <v>0.94444444444444442</v>
      </c>
      <c r="BF48" s="278">
        <v>0.87037037037037035</v>
      </c>
      <c r="BG48" s="314">
        <f>SUM(BC48:BD48)+IF(BC48="B",1,0)*BC$102+IF(BD48="B",1,0)*BD$102+IF(BC48="Løype",1)*$O$4+IF(BD48="Løype",1)*$O$4+IF(BC48="Arr",1)*$O$5+IF(BD48="Arr",1)*$O$5</f>
        <v>2</v>
      </c>
      <c r="BH48" s="327"/>
      <c r="BI48" s="283"/>
      <c r="BJ48" s="316"/>
      <c r="BK48" s="330"/>
      <c r="BL48" s="314">
        <f>SUM(BH48:BI48)+IF(BH48="B",1,0)*BH$102+IF(BI48="B",1,0)*BI$102+IF(BH48="Løype",1)*$O$4+IF(BI48="Løype",1)*$O$4+IF(BH48="Arr",1)*$O$5+IF(BI48="Arr",1)*$O$5</f>
        <v>0</v>
      </c>
      <c r="BM48" s="334"/>
      <c r="BN48" s="283">
        <v>4</v>
      </c>
      <c r="BO48" s="333">
        <v>0.85416666666666663</v>
      </c>
      <c r="BP48" s="278">
        <v>0.39583333333333337</v>
      </c>
      <c r="BQ48" s="314">
        <f>SUM(BM48:BN48)+IF(BM48="B",1,0)*BM$102+IF(BN48="B",1,0)*BN$102+IF(BM48="Løype",1)*$O$4+IF(BN48="Løype",1)*$O$4+IF(BM48="Arr",1)*$O$5+IF(BN48="Arr",1)*$O$5</f>
        <v>4</v>
      </c>
      <c r="BR48" s="327"/>
      <c r="BS48" s="283">
        <v>5</v>
      </c>
      <c r="BT48" s="333">
        <v>0.82000000000000006</v>
      </c>
      <c r="BU48" s="278">
        <v>0.45999999999999996</v>
      </c>
      <c r="BV48" s="314">
        <f>SUM(BR48:BS48)+IF(BR48="B",1,0)*BR$102+IF(BS48="B",1,0)*BS$102+IF(BR48="Løype",1)*$O$4+IF(BS48="Løype",1)*$O$4+IF(BR48="Arr",1)*$O$5+IF(BS48="Arr",1)*$O$5</f>
        <v>5</v>
      </c>
      <c r="BW48" s="327"/>
      <c r="BX48" s="283">
        <v>4</v>
      </c>
      <c r="BY48" s="333">
        <v>0.8833333333333333</v>
      </c>
      <c r="BZ48" s="278">
        <v>0.6166666666666667</v>
      </c>
      <c r="CA48" s="314">
        <f>SUM(BW48:BX48)+IF(BW48="B",1,0)*BW$102+IF(BX48="B",1,0)*BX$102+IF(BW48="Løype",1)*$O$4+IF(BX48="Løype",1)*$O$4+IF(BW48="Arr",1)*$O$5+IF(BX48="Arr",1)*$O$5</f>
        <v>4</v>
      </c>
      <c r="CB48" s="327"/>
      <c r="CC48" s="283">
        <v>5</v>
      </c>
      <c r="CD48" s="333">
        <v>0.85</v>
      </c>
      <c r="CE48" s="278">
        <v>0.78333333333333333</v>
      </c>
      <c r="CF48" s="314">
        <f>SUM(CB48:CC48)+IF(CB48="B",1,0)*CB$102+IF(CC48="B",1,0)*CC$102+IF(CB48="Løype",1)*$O$4+IF(CC48="Løype",1)*$O$4+IF(CB48="Arr",1)*$O$5+IF(CC48="Arr",1)*$O$5</f>
        <v>5</v>
      </c>
      <c r="CG48" s="327"/>
      <c r="CH48" s="283">
        <v>3</v>
      </c>
      <c r="CI48" s="333">
        <v>0.91666666666666663</v>
      </c>
      <c r="CJ48" s="278">
        <v>0.81666666666666665</v>
      </c>
      <c r="CK48" s="314">
        <f>SUM(CG48:CH48)+IF(CG48="B",1,0)*CG$102+IF(CH48="B",1,0)*CH$102+IF(CG48="Løype",1)*$O$4+IF(CH48="Løype",1)*$O$4+IF(CG48="Arr",1)*$O$5+IF(CH48="Arr",1)*$O$5</f>
        <v>3</v>
      </c>
      <c r="CL48" s="327"/>
      <c r="CM48" s="283">
        <v>3</v>
      </c>
      <c r="CN48" s="333">
        <v>0.921875</v>
      </c>
      <c r="CO48" s="278">
        <v>0.734375</v>
      </c>
      <c r="CP48" s="314">
        <f>SUM(CL48:CM48)+IF(CL48="B",1,0)*CL$102+IF(CM48="B",1,0)*CM$102+IF(CL48="Løype",1)*$O$4+IF(CM48="Løype",1)*$O$4+IF(CL48="Arr",1)*$O$5+IF(CM48="Arr",1)*$O$5</f>
        <v>3</v>
      </c>
      <c r="CQ48" s="327"/>
      <c r="CR48" s="283">
        <v>3</v>
      </c>
      <c r="CS48" s="316">
        <v>0.875</v>
      </c>
      <c r="CT48" s="316">
        <v>0.625</v>
      </c>
      <c r="CU48" s="314">
        <f>SUM(CQ48:CR48)+IF(CQ48="B",1,0)*CQ$102+IF(CR48="B",1,0)*CR$102+IF(CQ48="Løype",1)*$O$4+IF(CR48="Løype",1)*$O$4+IF(CQ48="Arr",1)*$O$5+IF(CR48="Arr",1)*$O$5</f>
        <v>3</v>
      </c>
      <c r="CV48" s="327"/>
      <c r="CW48" s="283">
        <v>4</v>
      </c>
      <c r="CX48" s="333">
        <v>0.89393939393939392</v>
      </c>
      <c r="CY48" s="278">
        <v>0.59090909090909083</v>
      </c>
      <c r="CZ48" s="314">
        <f>SUM(CV48:CW48)+IF(CV48="B",1,0)*CV$102+IF(CW48="B",1,0)*CW$102+IF(CV48="Løype",1)*$O$4+IF(CW48="Løype",1)*$O$4+IF(CV48="Arr",1)*$O$5+IF(CW48="Arr",1)*$O$5</f>
        <v>4</v>
      </c>
      <c r="DA48" s="327"/>
      <c r="DB48" s="283"/>
      <c r="DC48" s="316"/>
      <c r="DD48" s="330"/>
      <c r="DE48" s="314">
        <f>SUM(DA48:DB48)+IF(DA48="B",1,0)*DA$102+IF(DB48="B",1,0)*DB$102+IF(DA48="Løype",1)*$O$4+IF(DB48="Løype",1)*$O$4+IF(DA48="Arr",1)*$O$5+IF(DB48="Arr",1)*$O$5</f>
        <v>0</v>
      </c>
      <c r="DF48" s="327"/>
      <c r="DG48" s="543" t="s">
        <v>7</v>
      </c>
      <c r="DH48" s="333">
        <v>0.90277777777777779</v>
      </c>
      <c r="DI48" s="278">
        <v>0.90277777777777779</v>
      </c>
      <c r="DJ48" s="314">
        <f>SUM(DF48:DG48)+IF(DF48="B",1,0)*DF$102+IF(DG48="B",1,0)*DG$102+IF(DF48="Løype",1)*$O$4+IF(DG48="Løype",1)*$O$4+IF(DF48="Arr",1)*$O$5+IF(DG48="Arr",1)*$O$5</f>
        <v>4</v>
      </c>
      <c r="DK48" s="327"/>
      <c r="DL48" s="283"/>
      <c r="DM48" s="316"/>
      <c r="DN48" s="330"/>
      <c r="DO48" s="314">
        <f>SUM(DK48:DL48)+IF(DK48="B",1,0)*DK$102+IF(DL48="B",1,0)*DL$102+IF(DK48="Løype",1)*$O$4+IF(DL48="Løype",1)*$O$4+IF(DK48="Arr",1)*$O$5+IF(DL48="Arr",1)*$O$5</f>
        <v>0</v>
      </c>
      <c r="DP48" s="327"/>
      <c r="DQ48" s="283">
        <v>2</v>
      </c>
      <c r="DR48" s="333">
        <v>0.94827586206896552</v>
      </c>
      <c r="DS48" s="278">
        <v>0.87931034482758619</v>
      </c>
      <c r="DT48" s="314">
        <f>SUM(DP48:DQ48)+IF(DP48="B",1,0)*DP$102+IF(DQ48="B",1,0)*DQ$102+IF(DP48="Løype",1)*$O$4+IF(DQ48="Løype",1)*$O$4+IF(DP48="Arr",1)*$O$5+IF(DQ48="Arr",1)*$O$5</f>
        <v>2</v>
      </c>
      <c r="DU48" s="327"/>
      <c r="DV48" s="283">
        <v>2</v>
      </c>
      <c r="DW48" s="333">
        <v>0.95454545454545459</v>
      </c>
      <c r="DX48" s="278">
        <v>0.83333333333333337</v>
      </c>
      <c r="DY48" s="314">
        <f>SUM(DU48:DV48)+IF(DU48="B",1,0)*DU$102+IF(DV48="B",1,0)*DV$102+IF(DU48="Løype",1)*$O$4+IF(DV48="Løype",1)*$O$4+IF(DU48="Arr",1)*$O$5+IF(DV48="Arr",1)*$O$5</f>
        <v>2</v>
      </c>
      <c r="DZ48" s="538"/>
      <c r="EA48" s="513"/>
      <c r="EB48" s="43"/>
      <c r="EC48" s="197"/>
      <c r="ED48" s="314">
        <f>SUM(DZ48:EA48)+IF(DZ48="B",1,0)*DZ$102+IF(EA48="B",1,0)*EA$102+IF(DZ48="Løype",1)*$O$4+IF(EA48="Løype",1)*$O$4+IF(DZ48="Arr",1)*$O$5+IF(EA48="Arr",1)*$O$5</f>
        <v>0</v>
      </c>
      <c r="EE48" s="538"/>
      <c r="EF48" s="513"/>
      <c r="EG48" s="43"/>
      <c r="EH48" s="197"/>
      <c r="EI48" s="314">
        <f>SUM(EE48:EF48)+IF(EE48="B",1,0)*EE$102+IF(EF48="B",1,0)*EF$102+IF(EE48="Løype",1)*$O$4+IF(EF48="Løype",1)*$O$4+IF(EE48="Arr",1)*$O$5+IF(EF48="Arr",1)*$O$5</f>
        <v>0</v>
      </c>
      <c r="EJ48" s="528">
        <f>COUNTIF($E48:$EI48,"&gt;0")/4+COUNTIF($E48:$EI48,"B")/4+COUNTIF($E48:$EI48,"Arr")/4+COUNTIF($E48:$EI48,"Løype")/4</f>
        <v>20</v>
      </c>
      <c r="EK48" s="575">
        <f>COUNTIF($BH48:$EI48,"&gt;0")/4+COUNTIF($BH48:$EI48,"B")/4+COUNTIF($BH48:$EI48,"Arr")/4+COUNTIF($BH48:$EI48,"Løype")/4</f>
        <v>11</v>
      </c>
      <c r="EL48" s="293">
        <f>COUNTIF($E48:$EI48,"&gt;0")/4+COUNTIF($E48:$EI48,"Arr")/4+COUNTIF($E48:$EI48,"Løype")/4-COUNTIF($E48:$EI48,"B")*3/4</f>
        <v>20</v>
      </c>
      <c r="EM48" s="293">
        <f>COUNTIF(E48:EI48,"Arr")+COUNTIF(E48:EI48,"Løype")</f>
        <v>2</v>
      </c>
      <c r="EN48" s="569">
        <f>COUNTIF(BH48:EI48,"Arr")+COUNTIF(BH48:EI48,"Løype")</f>
        <v>1</v>
      </c>
      <c r="EO48" s="300">
        <f>EK48-EN48</f>
        <v>10</v>
      </c>
      <c r="EP48" s="15"/>
      <c r="EQ48" s="61">
        <f>$I48+$N48+$S48+$X48+$AC48+$AH48+$AM48+$AR48+$AW48+$BB48+$BG48+$BL48+$BQ48+$BV48+$CA48+$CF48+$CK48+$CP48+$CU48+$CZ48+$DE48+$DJ48+$DO48+$DT48+$DY48+$ED48+$EI48</f>
        <v>80</v>
      </c>
      <c r="ER48" s="191">
        <f>IF(OR($E48="B",$F48="B"),0,$I48)+IF(OR($J48="B",$K48="B"),0,$N48)+IF(OR($O48="B",$P48="B"),0,$S48)+IF(OR($T48="B",$U48="B"),0,$X48)+IF(OR($Y48="B",$Z48="B"),0,$AC48)+IF(OR($AD48="B",$AE48="B"),0,$AH48)+IF(OR($AI48="B",$AJ48="B"),0,$AM48)+IF(OR($HP26="B",$AO48="B"),0,$AR48)+IF(OR($AS48="B",$AT48="B"),0,$AW48)+IF(OR($AX48="B",$AY48="B"),0,$BB48)+IF(OR($BC48="B",$BD48="B"),0,$BG48)+IF(OR($BH48="B",$BI48="B"),0,$BL48)+IF(OR($BM48="B",$BN48="B"),0,$BQ48)+IF(OR($BR48="B",$BS48="B"),0,$BV48)+IF(OR($BW48="B",$BX48="B"),0,$CA48)+IF(OR($CB48="B",$CC48="B"),0,$CF48)+IF(OR($CG48="B",$CH48="B"),0,$CK48)+IF(OR($CL48="B",$CM48="B"),0,$CP48)+IF(OR($CQ48="B",$CR48="B"),0,$CU48)+IF(OR($CV48="B",$CW48="B"),0,$CZ48)+IF(OR($DA48="B",$DB48="B"),0,$DE48)+IF(OR($DF48="B",$DG48="B"),0,$DJ48)+IF(OR($DK48="B",$DL48="B"),0,$DO48)+IF(OR($DP48="B",$DQ48="B"),0,$DT48)+IF(OR($DU48="B",$DV48="B"),0,$DY48)+IF(OR($DZ48="B",$EA48="B"),0,$ED48)+IF(OR($EE48="B",$EF48="B"),0,$EI48)</f>
        <v>80</v>
      </c>
      <c r="ES48" s="28">
        <f>IF(EJ48&gt;0,EQ48/EJ48," " )</f>
        <v>4</v>
      </c>
      <c r="ET48" s="62">
        <f>IF(EL48&gt;0,ER48/EL48," " )</f>
        <v>4</v>
      </c>
      <c r="EU48" s="63"/>
      <c r="EV48" s="270">
        <f>EQ48+EX$20-EJ48</f>
        <v>87</v>
      </c>
      <c r="EW48" s="272">
        <f>ER48+EX$20-EL48</f>
        <v>87</v>
      </c>
      <c r="EX48" s="23">
        <f>IF(EJ48&gt;0,EV48/EJ48," " )</f>
        <v>4.3499999999999996</v>
      </c>
      <c r="EY48" s="74">
        <f>IF(EL48&gt;0,EW48/EL48," " )</f>
        <v>4.3499999999999996</v>
      </c>
      <c r="EZ48" s="63"/>
      <c r="FA48" s="368">
        <f>EJ48-EM48</f>
        <v>18</v>
      </c>
      <c r="FB48" s="369">
        <f>EM48</f>
        <v>2</v>
      </c>
      <c r="FC48" s="365">
        <f>G48+L48+Q48+V48+AA48+AF48+AK48+AP48+AU48+AZ48+BE48+BJ48+BO48+BT48+BY48+CD48+CI48+CN48+CS48+CX48+DC48+DH48+DM48+DR48+DW48+EB48+EG48</f>
        <v>17.270746936686777</v>
      </c>
      <c r="FD48" s="475">
        <f>IF(EJ48&gt;0,FC48/EJ48," " )</f>
        <v>0.8635373468343388</v>
      </c>
      <c r="FE48" s="488">
        <f>H48+M48+R48+W48+AB48+AG48+AL48+AQ48+AV48+BA48+BF48+BK48+BP48+BU48+BZ48+CE48+CJ48+CO48+CT48+CY48+DD48+DI48+DN48+DS48+DX48+EC48+EH48</f>
        <v>13.193904879721035</v>
      </c>
      <c r="FF48" s="232">
        <f>IF(EJ48&gt;0,FE48/EJ48," " )</f>
        <v>0.65969524398605173</v>
      </c>
      <c r="FG48" s="15"/>
      <c r="FH48" s="37">
        <f t="shared" si="0"/>
        <v>22</v>
      </c>
    </row>
    <row r="49" spans="2:164" ht="17" thickBot="1" x14ac:dyDescent="0.25">
      <c r="B49" s="284" t="s">
        <v>85</v>
      </c>
      <c r="C49" s="285" t="s">
        <v>86</v>
      </c>
      <c r="D49" s="328">
        <v>191258</v>
      </c>
      <c r="E49" s="329"/>
      <c r="F49" s="314"/>
      <c r="G49" s="314"/>
      <c r="H49" s="314"/>
      <c r="I49" s="314">
        <f>SUM(E49:F49)+IF(E49="B",1,0)*E$102+IF(F49="B",1,0)*F$102+IF(E49="Løype",1)*$O$4+IF(F49="Løype",1)*$O$4+IF(E49="Arr",1)*$O$5+IF(F49="Arr",1)*$O$5</f>
        <v>0</v>
      </c>
      <c r="J49" s="330"/>
      <c r="K49" s="331"/>
      <c r="L49" s="330"/>
      <c r="M49" s="330"/>
      <c r="N49" s="314">
        <f>SUM(J49:K49)+IF(J49="B",1,0)*J$102+IF(K49="B",1,0)*K$102+IF(J49="Løype",1)*$O$4+IF(K49="Løype",1)*$O$4+IF(J49="Arr",1)*$O$5+IF(K49="Arr",1)*$O$5</f>
        <v>0</v>
      </c>
      <c r="O49" s="332"/>
      <c r="P49" s="331"/>
      <c r="Q49" s="330"/>
      <c r="R49" s="330"/>
      <c r="S49" s="314">
        <f>SUM(O49:P49)+IF(O49="B",1,0)*O$102+IF(P49="B",1,0)*P$102+IF(O49="Løype",1)*$O$4+IF(P49="Løype",1)*$O$4+IF(O49="Arr",1)*$O$5+IF(P49="Arr",1)*$O$5</f>
        <v>0</v>
      </c>
      <c r="T49" s="332"/>
      <c r="U49" s="331"/>
      <c r="V49" s="330"/>
      <c r="W49" s="330"/>
      <c r="X49" s="314">
        <f>SUM(T49:U49)+IF(T49="B",1,0)*T$102+IF(U49="B",1,0)*U$102+IF(T49="Løype",1)*$O$4+IF(U49="Løype",1)*$O$4+IF(T49="Arr",1)*$O$5+IF(U49="Arr",1)*$O$5</f>
        <v>0</v>
      </c>
      <c r="Y49" s="332"/>
      <c r="Z49" s="316"/>
      <c r="AA49" s="330"/>
      <c r="AB49" s="330"/>
      <c r="AC49" s="314">
        <f>SUM(Y49:Z49)+IF(Y49="B",1,0)*Y$102+IF(Z49="B",1,0)*Z$102+IF(Y49="Løype",1)*$O$4+IF(Z49="Løype",1)*$O$4+IF(Y49="Arr",1)*$O$5+IF(Z49="Arr",1)*$O$5</f>
        <v>0</v>
      </c>
      <c r="AD49" s="332"/>
      <c r="AE49" s="316"/>
      <c r="AF49" s="330"/>
      <c r="AG49" s="330"/>
      <c r="AH49" s="314">
        <f>SUM(AD49:AE49)+IF(AD49="B",1,0)*AD$102+IF(AE49="B",1,0)*AE$102+IF(AD49="Løype",1)*$O$4+IF(AE49="Løype",1)*$O$4+IF(AD49="Arr",1)*$O$5+IF(AE49="Arr",1)*$O$5</f>
        <v>0</v>
      </c>
      <c r="AI49" s="286"/>
      <c r="AJ49" s="283"/>
      <c r="AK49" s="330"/>
      <c r="AL49" s="330"/>
      <c r="AM49" s="314">
        <f>SUM(AI49:AJ49)+IF(AI49="B",1,0)*AI$102+IF(AJ49="B",1,0)*AJ$102+IF(AI49="Løype",1)*$O$4+IF(AJ49="Løype",1)*$O$4+IF(AI49="Arr",1)*$O$5+IF(AJ49="Arr",1)*$O$5</f>
        <v>0</v>
      </c>
      <c r="AN49" s="286"/>
      <c r="AO49" s="283"/>
      <c r="AP49" s="357"/>
      <c r="AQ49" s="330"/>
      <c r="AR49" s="314">
        <f>SUM(AN49:AO49)+IF(AN49="B",1,0)*AN$102+IF(AO49="B",1,0)*AO$102+IF(AN49="Løype",1)*$O$4+IF(AO49="Løype",1)*$O$4+IF(AN49="Arr",1)*$O$5+IF(AO49="Arr",1)*$O$5</f>
        <v>0</v>
      </c>
      <c r="AS49" s="286"/>
      <c r="AT49" s="283"/>
      <c r="AU49" s="330"/>
      <c r="AV49" s="330"/>
      <c r="AW49" s="314">
        <f>SUM(AS49:AT49)+IF(AS49="B",1,0)*AS$102+IF(AT49="B",1,0)*AT$102+IF(AS49="Løype",1)*$O$4+IF(AT49="Løype",1)*$O$4+IF(AS49="Arr",1)*$O$5+IF(AT49="Arr",1)*$O$5</f>
        <v>0</v>
      </c>
      <c r="AX49" s="286"/>
      <c r="AY49" s="283"/>
      <c r="AZ49" s="278"/>
      <c r="BA49" s="278"/>
      <c r="BB49" s="314">
        <f>SUM(AX49:AY49)+IF(AX49="B",1,0)*AX$102+IF(AY49="B",1,0)*AY$102+IF(AX49="Løype",1)*$O$4+IF(AY49="Løype",1)*$O$4+IF(AX49="Arr",1)*$O$5+IF(AY49="Arr",1)*$O$5</f>
        <v>0</v>
      </c>
      <c r="BC49" s="286"/>
      <c r="BD49" s="283"/>
      <c r="BE49" s="316"/>
      <c r="BF49" s="330"/>
      <c r="BG49" s="314">
        <f>SUM(BC49:BD49)+IF(BC49="B",1,0)*BC$102+IF(BD49="B",1,0)*BD$102+IF(BC49="Løype",1)*$O$4+IF(BD49="Løype",1)*$O$4+IF(BC49="Arr",1)*$O$5+IF(BD49="Arr",1)*$O$5</f>
        <v>0</v>
      </c>
      <c r="BH49" s="327"/>
      <c r="BI49" s="283"/>
      <c r="BJ49" s="316"/>
      <c r="BK49" s="330"/>
      <c r="BL49" s="314">
        <f>SUM(BH49:BI49)+IF(BH49="B",1,0)*BH$102+IF(BI49="B",1,0)*BI$102+IF(BH49="Løype",1)*$O$4+IF(BI49="Løype",1)*$O$4+IF(BH49="Arr",1)*$O$5+IF(BI49="Arr",1)*$O$5</f>
        <v>0</v>
      </c>
      <c r="BM49" s="334"/>
      <c r="BN49" s="283"/>
      <c r="BO49" s="316"/>
      <c r="BP49" s="330"/>
      <c r="BQ49" s="314">
        <f>SUM(BM49:BN49)+IF(BM49="B",1,0)*BM$102+IF(BN49="B",1,0)*BN$102+IF(BM49="Løype",1)*$O$4+IF(BN49="Løype",1)*$O$4+IF(BM49="Arr",1)*$O$5+IF(BN49="Arr",1)*$O$5</f>
        <v>0</v>
      </c>
      <c r="BR49" s="327"/>
      <c r="BS49" s="283"/>
      <c r="BT49" s="316"/>
      <c r="BU49" s="330"/>
      <c r="BV49" s="314">
        <f>SUM(BR49:BS49)+IF(BR49="B",1,0)*BR$102+IF(BS49="B",1,0)*BS$102+IF(BR49="Løype",1)*$O$4+IF(BS49="Løype",1)*$O$4+IF(BR49="Arr",1)*$O$5+IF(BS49="Arr",1)*$O$5</f>
        <v>0</v>
      </c>
      <c r="BW49" s="327"/>
      <c r="BX49" s="283"/>
      <c r="BY49" s="316"/>
      <c r="BZ49" s="330"/>
      <c r="CA49" s="314">
        <f>SUM(BW49:BX49)+IF(BW49="B",1,0)*BW$102+IF(BX49="B",1,0)*BX$102+IF(BW49="Løype",1)*$O$4+IF(BX49="Løype",1)*$O$4+IF(BW49="Arr",1)*$O$5+IF(BX49="Arr",1)*$O$5</f>
        <v>0</v>
      </c>
      <c r="CB49" s="327"/>
      <c r="CC49" s="283"/>
      <c r="CD49" s="316"/>
      <c r="CE49" s="330"/>
      <c r="CF49" s="314">
        <f>SUM(CB49:CC49)+IF(CB49="B",1,0)*CB$102+IF(CC49="B",1,0)*CC$102+IF(CB49="Løype",1)*$O$4+IF(CC49="Løype",1)*$O$4+IF(CB49="Arr",1)*$O$5+IF(CC49="Arr",1)*$O$5</f>
        <v>0</v>
      </c>
      <c r="CG49" s="327"/>
      <c r="CH49" s="283"/>
      <c r="CI49" s="316"/>
      <c r="CJ49" s="330"/>
      <c r="CK49" s="314">
        <f>SUM(CG49:CH49)+IF(CG49="B",1,0)*CG$102+IF(CH49="B",1,0)*CH$102+IF(CG49="Løype",1)*$O$4+IF(CH49="Løype",1)*$O$4+IF(CG49="Arr",1)*$O$5+IF(CH49="Arr",1)*$O$5</f>
        <v>0</v>
      </c>
      <c r="CL49" s="327"/>
      <c r="CM49" s="283"/>
      <c r="CN49" s="316"/>
      <c r="CO49" s="330"/>
      <c r="CP49" s="314">
        <f>SUM(CL49:CM49)+IF(CL49="B",1,0)*CL$102+IF(CM49="B",1,0)*CM$102+IF(CL49="Løype",1)*$O$4+IF(CM49="Løype",1)*$O$4+IF(CL49="Arr",1)*$O$5+IF(CM49="Arr",1)*$O$5</f>
        <v>0</v>
      </c>
      <c r="CQ49" s="327"/>
      <c r="CR49" s="283"/>
      <c r="CS49" s="316"/>
      <c r="CT49" s="316"/>
      <c r="CU49" s="314">
        <f>SUM(CQ49:CR49)+IF(CQ49="B",1,0)*CQ$102+IF(CR49="B",1,0)*CR$102+IF(CQ49="Løype",1)*$O$4+IF(CR49="Løype",1)*$O$4+IF(CQ49="Arr",1)*$O$5+IF(CR49="Arr",1)*$O$5</f>
        <v>0</v>
      </c>
      <c r="CV49" s="327"/>
      <c r="CW49" s="283"/>
      <c r="CX49" s="333"/>
      <c r="CY49" s="330"/>
      <c r="CZ49" s="314">
        <f>SUM(CV49:CW49)+IF(CV49="B",1,0)*CV$102+IF(CW49="B",1,0)*CW$102+IF(CV49="Løype",1)*$O$4+IF(CW49="Løype",1)*$O$4+IF(CV49="Arr",1)*$O$5+IF(CW49="Arr",1)*$O$5</f>
        <v>0</v>
      </c>
      <c r="DA49" s="327"/>
      <c r="DB49" s="283"/>
      <c r="DC49" s="316"/>
      <c r="DD49" s="330"/>
      <c r="DE49" s="314">
        <f>SUM(DA49:DB49)+IF(DA49="B",1,0)*DA$102+IF(DB49="B",1,0)*DB$102+IF(DA49="Løype",1)*$O$4+IF(DB49="Løype",1)*$O$4+IF(DA49="Arr",1)*$O$5+IF(DB49="Arr",1)*$O$5</f>
        <v>0</v>
      </c>
      <c r="DF49" s="327"/>
      <c r="DG49" s="283"/>
      <c r="DH49" s="316"/>
      <c r="DI49" s="330"/>
      <c r="DJ49" s="314">
        <f>SUM(DF49:DG49)+IF(DF49="B",1,0)*DF$102+IF(DG49="B",1,0)*DG$102+IF(DF49="Løype",1)*$O$4+IF(DG49="Løype",1)*$O$4+IF(DF49="Arr",1)*$O$5+IF(DG49="Arr",1)*$O$5</f>
        <v>0</v>
      </c>
      <c r="DK49" s="327"/>
      <c r="DL49" s="283"/>
      <c r="DM49" s="316"/>
      <c r="DN49" s="330"/>
      <c r="DO49" s="314">
        <f>SUM(DK49:DL49)+IF(DK49="B",1,0)*DK$102+IF(DL49="B",1,0)*DL$102+IF(DK49="Løype",1)*$O$4+IF(DL49="Løype",1)*$O$4+IF(DK49="Arr",1)*$O$5+IF(DL49="Arr",1)*$O$5</f>
        <v>0</v>
      </c>
      <c r="DP49" s="327"/>
      <c r="DQ49" s="283"/>
      <c r="DR49" s="316"/>
      <c r="DS49" s="330"/>
      <c r="DT49" s="314">
        <f>SUM(DP49:DQ49)+IF(DP49="B",1,0)*DP$102+IF(DQ49="B",1,0)*DQ$102+IF(DP49="Løype",1)*$O$4+IF(DQ49="Løype",1)*$O$4+IF(DP49="Arr",1)*$O$5+IF(DQ49="Arr",1)*$O$5</f>
        <v>0</v>
      </c>
      <c r="DU49" s="327">
        <v>6</v>
      </c>
      <c r="DV49" s="283"/>
      <c r="DW49" s="333">
        <v>0.10606060606060608</v>
      </c>
      <c r="DX49" s="278">
        <v>7.5757575757575801E-2</v>
      </c>
      <c r="DY49" s="314">
        <f>SUM(DU49:DV49)+IF(DU49="B",1,0)*DU$102+IF(DV49="B",1,0)*DV$102+IF(DU49="Løype",1)*$O$4+IF(DV49="Løype",1)*$O$4+IF(DU49="Arr",1)*$O$5+IF(DV49="Arr",1)*$O$5</f>
        <v>6</v>
      </c>
      <c r="DZ49" s="538">
        <v>4</v>
      </c>
      <c r="EA49" s="513"/>
      <c r="EB49" s="518">
        <v>0.30000000000000004</v>
      </c>
      <c r="EC49" s="520">
        <v>0.92222222222222228</v>
      </c>
      <c r="ED49" s="314">
        <f>SUM(DZ49:EA49)+IF(DZ49="B",1,0)*DZ$102+IF(EA49="B",1,0)*EA$102+IF(DZ49="Løype",1)*$O$4+IF(EA49="Løype",1)*$O$4+IF(DZ49="Arr",1)*$O$5+IF(EA49="Arr",1)*$O$5</f>
        <v>4</v>
      </c>
      <c r="EE49" s="538">
        <v>8</v>
      </c>
      <c r="EF49" s="513"/>
      <c r="EG49" s="518">
        <v>0.24358974358974361</v>
      </c>
      <c r="EH49" s="520">
        <v>0.96153846153846156</v>
      </c>
      <c r="EI49" s="314">
        <f>SUM(EE49:EF49)+IF(EE49="B",1,0)*EE$102+IF(EF49="B",1,0)*EF$102+IF(EE49="Løype",1)*$O$4+IF(EF49="Løype",1)*$O$4+IF(EE49="Arr",1)*$O$5+IF(EF49="Arr",1)*$O$5</f>
        <v>8</v>
      </c>
      <c r="EJ49" s="528">
        <f>COUNTIF($E49:$EI49,"&gt;0")/4+COUNTIF($E49:$EI49,"B")/4+COUNTIF($E49:$EI49,"Arr")/4+COUNTIF($E49:$EI49,"Løype")/4</f>
        <v>3</v>
      </c>
      <c r="EK49" s="575">
        <f>COUNTIF($BH49:$EI49,"&gt;0")/4+COUNTIF($BH49:$EI49,"B")/4+COUNTIF($BH49:$EI49,"Arr")/4+COUNTIF($BH49:$EI49,"Løype")/4</f>
        <v>3</v>
      </c>
      <c r="EL49" s="293">
        <f>COUNTIF($E49:$EI49,"&gt;0")/4+COUNTIF($E49:$EI49,"Arr")/4+COUNTIF($E49:$EI49,"Løype")/4-COUNTIF($E49:$EI49,"B")*3/4</f>
        <v>3</v>
      </c>
      <c r="EM49" s="293">
        <f>COUNTIF(E49:EI49,"Arr")+COUNTIF(E49:EI49,"Løype")</f>
        <v>0</v>
      </c>
      <c r="EN49" s="569">
        <f>COUNTIF(BH49:EI49,"Arr")+COUNTIF(BH49:EI49,"Løype")</f>
        <v>0</v>
      </c>
      <c r="EO49" s="300">
        <f>EK49-EN49</f>
        <v>3</v>
      </c>
      <c r="EP49" s="15"/>
      <c r="EQ49" s="61">
        <f>$I49+$N49+$S49+$X49+$AC49+$AH49+$AM49+$AR49+$AW49+$BB49+$BG49+$BL49+$BQ49+$BV49+$CA49+$CF49+$CK49+$CP49+$CU49+$CZ49+$DE49+$DJ49+$DO49+$DT49+$DY49+$ED49+$EI49</f>
        <v>18</v>
      </c>
      <c r="ER49" s="191">
        <f>IF(OR($E49="B",$F49="B"),0,$I49)+IF(OR($J49="B",$K49="B"),0,$N49)+IF(OR($O49="B",$P49="B"),0,$S49)+IF(OR($T49="B",$U49="B"),0,$X49)+IF(OR($Y49="B",$Z49="B"),0,$AC49)+IF(OR($AD49="B",$AE49="B"),0,$AH49)+IF(OR($AI49="B",$AJ49="B"),0,$AM49)+IF(OR($HP27="B",$AO49="B"),0,$AR49)+IF(OR($AS49="B",$AT49="B"),0,$AW49)+IF(OR($AX49="B",$AY49="B"),0,$BB49)+IF(OR($BC49="B",$BD49="B"),0,$BG49)+IF(OR($BH49="B",$BI49="B"),0,$BL49)+IF(OR($BM49="B",$BN49="B"),0,$BQ49)+IF(OR($BR49="B",$BS49="B"),0,$BV49)+IF(OR($BW49="B",$BX49="B"),0,$CA49)+IF(OR($CB49="B",$CC49="B"),0,$CF49)+IF(OR($CG49="B",$CH49="B"),0,$CK49)+IF(OR($CL49="B",$CM49="B"),0,$CP49)+IF(OR($CQ49="B",$CR49="B"),0,$CU49)+IF(OR($CV49="B",$CW49="B"),0,$CZ49)+IF(OR($DA49="B",$DB49="B"),0,$DE49)+IF(OR($DF49="B",$DG49="B"),0,$DJ49)+IF(OR($DK49="B",$DL49="B"),0,$DO49)+IF(OR($DP49="B",$DQ49="B"),0,$DT49)+IF(OR($DU49="B",$DV49="B"),0,$DY49)+IF(OR($DZ49="B",$EA49="B"),0,$ED49)+IF(OR($EE49="B",$EF49="B"),0,$EI49)</f>
        <v>18</v>
      </c>
      <c r="ES49" s="28">
        <f>IF(EJ49&gt;0,EQ49/EJ49," " )</f>
        <v>6</v>
      </c>
      <c r="ET49" s="62">
        <f>IF(EL49&gt;0,ER49/EL49," " )</f>
        <v>6</v>
      </c>
      <c r="EU49" s="63"/>
      <c r="EV49" s="270">
        <f>EQ49+EX$20-EJ49</f>
        <v>42</v>
      </c>
      <c r="EW49" s="272">
        <f>ER49+EX$20-EL49</f>
        <v>42</v>
      </c>
      <c r="EX49" s="23">
        <f>IF(EJ49&gt;0,EV49/EJ49," " )</f>
        <v>14</v>
      </c>
      <c r="EY49" s="74">
        <f>IF(EL49&gt;0,EW49/EL49," " )</f>
        <v>14</v>
      </c>
      <c r="EZ49" s="63"/>
      <c r="FA49" s="368">
        <f>EJ49-EM49</f>
        <v>3</v>
      </c>
      <c r="FB49" s="369">
        <f>EM49</f>
        <v>0</v>
      </c>
      <c r="FC49" s="365">
        <f>G49+L49+Q49+V49+AA49+AF49+AK49+AP49+AU49+AZ49+BE49+BJ49+BO49+BT49+BY49+CD49+CI49+CN49+CS49+CX49+DC49+DH49+DM49+DR49+DW49+EB49+EG49</f>
        <v>0.64965034965034973</v>
      </c>
      <c r="FD49" s="475">
        <f>IF(EJ49&gt;0,FC49/EJ49," " )</f>
        <v>0.21655011655011658</v>
      </c>
      <c r="FE49" s="488">
        <f>H49+M49+R49+W49+AB49+AG49+AL49+AQ49+AV49+BA49+BF49+BK49+BP49+BU49+BZ49+CE49+CJ49+CO49+CT49+CY49+DD49+DI49+DN49+DS49+DX49+EC49+EH49</f>
        <v>1.9595182595182596</v>
      </c>
      <c r="FF49" s="232">
        <f>IF(EJ49&gt;0,FE49/EJ49," " )</f>
        <v>0.65317275317275325</v>
      </c>
      <c r="FG49" s="15"/>
      <c r="FH49" s="37">
        <f t="shared" si="0"/>
        <v>23</v>
      </c>
    </row>
    <row r="50" spans="2:164" ht="17" thickBot="1" x14ac:dyDescent="0.25">
      <c r="B50" s="284" t="s">
        <v>150</v>
      </c>
      <c r="C50" s="285" t="s">
        <v>151</v>
      </c>
      <c r="D50" s="328"/>
      <c r="E50" s="329"/>
      <c r="F50" s="314"/>
      <c r="G50" s="314"/>
      <c r="H50" s="314"/>
      <c r="I50" s="314">
        <f>SUM(E50:F50)+IF(E50="B",1,0)*E$102+IF(F50="B",1,0)*F$102+IF(E50="Løype",1)*$O$4+IF(F50="Løype",1)*$O$4+IF(E50="Arr",1)*$O$5+IF(F50="Arr",1)*$O$5</f>
        <v>0</v>
      </c>
      <c r="J50" s="330"/>
      <c r="K50" s="331"/>
      <c r="L50" s="602"/>
      <c r="M50" s="330"/>
      <c r="N50" s="314">
        <f>SUM(J50:K50)+IF(J50="B",1,0)*J$102+IF(K50="B",1,0)*K$102+IF(J50="Løype",1)*$O$4+IF(K50="Løype",1)*$O$4+IF(J50="Arr",1)*$O$5+IF(K50="Arr",1)*$O$5</f>
        <v>0</v>
      </c>
      <c r="O50" s="332"/>
      <c r="P50" s="331"/>
      <c r="Q50" s="330"/>
      <c r="R50" s="330"/>
      <c r="S50" s="314">
        <f>SUM(O50:P50)+IF(O50="B",1,0)*O$102+IF(P50="B",1,0)*P$102+IF(O50="Løype",1)*$O$4+IF(P50="Løype",1)*$O$4+IF(O50="Arr",1)*$O$5+IF(P50="Arr",1)*$O$5</f>
        <v>0</v>
      </c>
      <c r="T50" s="332"/>
      <c r="U50" s="331"/>
      <c r="V50" s="330"/>
      <c r="W50" s="330"/>
      <c r="X50" s="314">
        <f>SUM(T50:U50)+IF(T50="B",1,0)*T$102+IF(U50="B",1,0)*U$102+IF(T50="Løype",1)*$O$4+IF(U50="Løype",1)*$O$4+IF(T50="Arr",1)*$O$5+IF(U50="Arr",1)*$O$5</f>
        <v>0</v>
      </c>
      <c r="Y50" s="332"/>
      <c r="Z50" s="316"/>
      <c r="AA50" s="330"/>
      <c r="AB50" s="330"/>
      <c r="AC50" s="314">
        <f>SUM(Y50:Z50)+IF(Y50="B",1,0)*Y$102+IF(Z50="B",1,0)*Z$102+IF(Y50="Løype",1)*$O$4+IF(Z50="Løype",1)*$O$4+IF(Y50="Arr",1)*$O$5+IF(Z50="Arr",1)*$O$5</f>
        <v>0</v>
      </c>
      <c r="AD50" s="332"/>
      <c r="AE50" s="316">
        <v>10</v>
      </c>
      <c r="AF50" s="278">
        <v>0.54761904761904767</v>
      </c>
      <c r="AG50" s="278">
        <v>0.64285714285714279</v>
      </c>
      <c r="AH50" s="314">
        <f>SUM(AD50:AE50)+IF(AD50="B",1,0)*AD$102+IF(AE50="B",1,0)*AE$102+IF(AD50="Løype",1)*$O$4+IF(AE50="Løype",1)*$O$4+IF(AD50="Arr",1)*$O$5+IF(AE50="Arr",1)*$O$5</f>
        <v>10</v>
      </c>
      <c r="AI50" s="286"/>
      <c r="AJ50" s="283">
        <v>11</v>
      </c>
      <c r="AK50" s="278">
        <v>0.5</v>
      </c>
      <c r="AL50" s="278">
        <v>0.64285714285714279</v>
      </c>
      <c r="AM50" s="314">
        <f>SUM(AI50:AJ50)+IF(AI50="B",1,0)*AI$102+IF(AJ50="B",1,0)*AJ$102+IF(AI50="Løype",1)*$O$4+IF(AJ50="Løype",1)*$O$4+IF(AI50="Arr",1)*$O$5+IF(AJ50="Arr",1)*$O$5</f>
        <v>11</v>
      </c>
      <c r="AN50" s="286"/>
      <c r="AO50" s="283">
        <v>16</v>
      </c>
      <c r="AP50" s="278">
        <v>0.35416666666666663</v>
      </c>
      <c r="AQ50" s="278">
        <v>0.5625</v>
      </c>
      <c r="AR50" s="314">
        <f>SUM(AN50:AO50)+IF(AN50="B",1,0)*AN$102+IF(AO50="B",1,0)*AO$102+IF(AN50="Løype",1)*$O$4+IF(AO50="Løype",1)*$O$4+IF(AN50="Arr",1)*$O$5+IF(AO50="Arr",1)*$O$5</f>
        <v>16</v>
      </c>
      <c r="AS50" s="286"/>
      <c r="AT50" s="283"/>
      <c r="AU50" s="330"/>
      <c r="AV50" s="330"/>
      <c r="AW50" s="314">
        <f>SUM(AS50:AT50)+IF(AS50="B",1,0)*AS$102+IF(AT50="B",1,0)*AT$102+IF(AS50="Løype",1)*$O$4+IF(AT50="Løype",1)*$O$4+IF(AS50="Arr",1)*$O$5+IF(AT50="Arr",1)*$O$5</f>
        <v>0</v>
      </c>
      <c r="AX50" s="286"/>
      <c r="AY50" s="283"/>
      <c r="AZ50" s="330"/>
      <c r="BA50" s="330"/>
      <c r="BB50" s="314">
        <f>SUM(AX50:AY50)+IF(AX50="B",1,0)*AX$102+IF(AY50="B",1,0)*AY$102+IF(AX50="Løype",1)*$O$4+IF(AY50="Løype",1)*$O$4+IF(AX50="Arr",1)*$O$5+IF(AY50="Arr",1)*$O$5</f>
        <v>0</v>
      </c>
      <c r="BC50" s="286"/>
      <c r="BD50" s="283">
        <v>14</v>
      </c>
      <c r="BE50" s="333">
        <v>0.5</v>
      </c>
      <c r="BF50" s="278">
        <v>0.68518518518518512</v>
      </c>
      <c r="BG50" s="314">
        <f>SUM(BC50:BD50)+IF(BC50="B",1,0)*BC$102+IF(BD50="B",1,0)*BD$102+IF(BC50="Løype",1)*$O$4+IF(BD50="Løype",1)*$O$4+IF(BC50="Arr",1)*$O$5+IF(BD50="Arr",1)*$O$5</f>
        <v>14</v>
      </c>
      <c r="BH50" s="327"/>
      <c r="BI50" s="283"/>
      <c r="BJ50" s="316"/>
      <c r="BK50" s="330"/>
      <c r="BL50" s="314">
        <f>SUM(BH50:BI50)+IF(BH50="B",1,0)*BH$102+IF(BI50="B",1,0)*BI$102+IF(BH50="Løype",1)*$O$4+IF(BI50="Løype",1)*$O$4+IF(BH50="Arr",1)*$O$5+IF(BI50="Arr",1)*$O$5</f>
        <v>0</v>
      </c>
      <c r="BM50" s="334"/>
      <c r="BN50" s="283"/>
      <c r="BO50" s="316"/>
      <c r="BP50" s="330"/>
      <c r="BQ50" s="314">
        <f>SUM(BM50:BN50)+IF(BM50="B",1,0)*BM$102+IF(BN50="B",1,0)*BN$102+IF(BM50="Løype",1)*$O$4+IF(BN50="Løype",1)*$O$4+IF(BM50="Arr",1)*$O$5+IF(BN50="Arr",1)*$O$5</f>
        <v>0</v>
      </c>
      <c r="BR50" s="327"/>
      <c r="BS50" s="283">
        <v>12</v>
      </c>
      <c r="BT50" s="333">
        <v>0.5</v>
      </c>
      <c r="BU50" s="278">
        <v>0.78</v>
      </c>
      <c r="BV50" s="314">
        <f>SUM(BR50:BS50)+IF(BR50="B",1,0)*BR$102+IF(BS50="B",1,0)*BS$102+IF(BR50="Løype",1)*$O$4+IF(BS50="Løype",1)*$O$4+IF(BR50="Arr",1)*$O$5+IF(BS50="Arr",1)*$O$5</f>
        <v>12</v>
      </c>
      <c r="BW50" s="327"/>
      <c r="BX50" s="283"/>
      <c r="BY50" s="582"/>
      <c r="BZ50" s="602"/>
      <c r="CA50" s="314">
        <f>SUM(BW50:BX50)+IF(BW50="B",1,0)*BW$102+IF(BX50="B",1,0)*BX$102+IF(BW50="Løype",1)*$O$4+IF(BX50="Løype",1)*$O$4+IF(BW50="Arr",1)*$O$5+IF(BX50="Arr",1)*$O$5</f>
        <v>0</v>
      </c>
      <c r="CB50" s="327"/>
      <c r="CC50" s="283"/>
      <c r="CD50" s="316"/>
      <c r="CE50" s="330"/>
      <c r="CF50" s="314">
        <f>SUM(CB50:CC50)+IF(CB50="B",1,0)*CB$102+IF(CC50="B",1,0)*CC$102+IF(CB50="Løype",1)*$O$4+IF(CC50="Løype",1)*$O$4+IF(CB50="Arr",1)*$O$5+IF(CC50="Arr",1)*$O$5</f>
        <v>0</v>
      </c>
      <c r="CG50" s="327"/>
      <c r="CH50" s="283">
        <v>23</v>
      </c>
      <c r="CI50" s="333">
        <v>0.25</v>
      </c>
      <c r="CJ50" s="278">
        <v>0.28333333333333333</v>
      </c>
      <c r="CK50" s="314">
        <f>SUM(CG50:CH50)+IF(CG50="B",1,0)*CG$102+IF(CH50="B",1,0)*CH$102+IF(CG50="Løype",1)*$O$4+IF(CH50="Løype",1)*$O$4+IF(CG50="Arr",1)*$O$5+IF(CH50="Arr",1)*$O$5</f>
        <v>23</v>
      </c>
      <c r="CL50" s="327"/>
      <c r="CM50" s="283">
        <v>22</v>
      </c>
      <c r="CN50" s="510">
        <v>0.328125</v>
      </c>
      <c r="CO50" s="511">
        <v>0.609375</v>
      </c>
      <c r="CP50" s="314">
        <f>SUM(CL50:CM50)+IF(CL50="B",1,0)*CL$102+IF(CM50="B",1,0)*CM$102+IF(CL50="Løype",1)*$O$4+IF(CM50="Løype",1)*$O$4+IF(CL50="Arr",1)*$O$5+IF(CM50="Arr",1)*$O$5</f>
        <v>22</v>
      </c>
      <c r="CQ50" s="327"/>
      <c r="CR50" s="283">
        <v>14</v>
      </c>
      <c r="CS50" s="316">
        <v>0.32499999999999996</v>
      </c>
      <c r="CT50" s="316">
        <v>0.52500000000000002</v>
      </c>
      <c r="CU50" s="314">
        <f>SUM(CQ50:CR50)+IF(CQ50="B",1,0)*CQ$102+IF(CR50="B",1,0)*CR$102+IF(CQ50="Løype",1)*$O$4+IF(CR50="Løype",1)*$O$4+IF(CQ50="Arr",1)*$O$5+IF(CR50="Arr",1)*$O$5</f>
        <v>14</v>
      </c>
      <c r="CV50" s="327"/>
      <c r="CW50" s="283">
        <v>15</v>
      </c>
      <c r="CX50" s="333">
        <v>0.56060606060606055</v>
      </c>
      <c r="CY50" s="278">
        <v>0.74242424242424243</v>
      </c>
      <c r="CZ50" s="314">
        <f>SUM(CV50:CW50)+IF(CV50="B",1,0)*CV$102+IF(CW50="B",1,0)*CW$102+IF(CV50="Løype",1)*$O$4+IF(CW50="Løype",1)*$O$4+IF(CV50="Arr",1)*$O$5+IF(CW50="Arr",1)*$O$5</f>
        <v>15</v>
      </c>
      <c r="DA50" s="327"/>
      <c r="DB50" s="283">
        <v>6</v>
      </c>
      <c r="DC50" s="333">
        <v>0.77083333333333337</v>
      </c>
      <c r="DD50" s="278">
        <v>0.9375</v>
      </c>
      <c r="DE50" s="314">
        <f>SUM(DA50:DB50)+IF(DA50="B",1,0)*DA$102+IF(DB50="B",1,0)*DB$102+IF(DA50="Løype",1)*$O$4+IF(DB50="Løype",1)*$O$4+IF(DA50="Arr",1)*$O$5+IF(DB50="Arr",1)*$O$5</f>
        <v>6</v>
      </c>
      <c r="DF50" s="327"/>
      <c r="DG50" s="283">
        <v>18</v>
      </c>
      <c r="DH50" s="333">
        <v>0.51388888888888884</v>
      </c>
      <c r="DI50" s="278">
        <v>0.56944444444444442</v>
      </c>
      <c r="DJ50" s="314">
        <f>SUM(DF50:DG50)+IF(DF50="B",1,0)*DF$102+IF(DG50="B",1,0)*DG$102+IF(DF50="Løype",1)*$O$4+IF(DG50="Løype",1)*$O$4+IF(DF50="Arr",1)*$O$5+IF(DG50="Arr",1)*$O$5</f>
        <v>18</v>
      </c>
      <c r="DK50" s="327"/>
      <c r="DL50" s="283">
        <v>12</v>
      </c>
      <c r="DM50" s="333">
        <v>0.5892857142857143</v>
      </c>
      <c r="DN50" s="278">
        <v>0.8392857142857143</v>
      </c>
      <c r="DO50" s="314">
        <f>SUM(DK50:DL50)+IF(DK50="B",1,0)*DK$102+IF(DL50="B",1,0)*DL$102+IF(DK50="Løype",1)*$O$4+IF(DL50="Løype",1)*$O$4+IF(DK50="Arr",1)*$O$5+IF(DL50="Arr",1)*$O$5</f>
        <v>12</v>
      </c>
      <c r="DP50" s="327"/>
      <c r="DQ50" s="283">
        <v>17</v>
      </c>
      <c r="DR50" s="333">
        <v>0.36206896551724133</v>
      </c>
      <c r="DS50" s="278">
        <v>0.39655172413793105</v>
      </c>
      <c r="DT50" s="314">
        <f>SUM(DP50:DQ50)+IF(DP50="B",1,0)*DP$102+IF(DQ50="B",1,0)*DQ$102+IF(DP50="Løype",1)*$O$4+IF(DQ50="Løype",1)*$O$4+IF(DP50="Arr",1)*$O$5+IF(DQ50="Arr",1)*$O$5</f>
        <v>17</v>
      </c>
      <c r="DU50" s="327"/>
      <c r="DV50" s="283"/>
      <c r="DW50" s="316"/>
      <c r="DX50" s="330"/>
      <c r="DY50" s="314">
        <f>SUM(DU50:DV50)+IF(DU50="B",1,0)*DU$102+IF(DV50="B",1,0)*DV$102+IF(DU50="Løype",1)*$O$4+IF(DV50="Løype",1)*$O$4+IF(DU50="Arr",1)*$O$5+IF(DV50="Arr",1)*$O$5</f>
        <v>0</v>
      </c>
      <c r="DZ50" s="538"/>
      <c r="EA50" s="513">
        <v>19</v>
      </c>
      <c r="EB50" s="518">
        <v>0.56666666666666665</v>
      </c>
      <c r="EC50" s="520">
        <v>0.7</v>
      </c>
      <c r="ED50" s="314">
        <f>SUM(DZ50:EA50)+IF(DZ50="B",1,0)*DZ$102+IF(EA50="B",1,0)*EA$102+IF(DZ50="Løype",1)*$O$4+IF(EA50="Løype",1)*$O$4+IF(DZ50="Arr",1)*$O$5+IF(EA50="Arr",1)*$O$5</f>
        <v>19</v>
      </c>
      <c r="EE50" s="538"/>
      <c r="EF50" s="513"/>
      <c r="EG50" s="518"/>
      <c r="EH50" s="520"/>
      <c r="EI50" s="314">
        <f>SUM(EE50:EF50)+IF(EE50="B",1,0)*EE$102+IF(EF50="B",1,0)*EF$102+IF(EE50="Løype",1)*$O$4+IF(EF50="Løype",1)*$O$4+IF(EE50="Arr",1)*$O$5+IF(EF50="Arr",1)*$O$5</f>
        <v>0</v>
      </c>
      <c r="EJ50" s="528">
        <f>COUNTIF($E50:$EI50,"&gt;0")/4+COUNTIF($E50:$EI50,"B")/4+COUNTIF($E50:$EI50,"Arr")/4+COUNTIF($E50:$EI50,"Løype")/4</f>
        <v>14</v>
      </c>
      <c r="EK50" s="575">
        <f>COUNTIF($BH50:$EI50,"&gt;0")/4+COUNTIF($BH50:$EI50,"B")/4+COUNTIF($BH50:$EI50,"Arr")/4+COUNTIF($BH50:$EI50,"Løype")/4</f>
        <v>10</v>
      </c>
      <c r="EL50" s="293">
        <f>COUNTIF($E50:$EI50,"&gt;0")/4+COUNTIF($E50:$EI50,"Arr")/4+COUNTIF($E50:$EI50,"Løype")/4-COUNTIF($E50:$EI50,"B")*3/4</f>
        <v>14</v>
      </c>
      <c r="EM50" s="293">
        <f>COUNTIF(E50:EI50,"Arr")+COUNTIF(E50:EI50,"Løype")</f>
        <v>0</v>
      </c>
      <c r="EN50" s="569">
        <f>COUNTIF(BH50:EI50,"Arr")+COUNTIF(BH50:EI50,"Løype")</f>
        <v>0</v>
      </c>
      <c r="EO50" s="300">
        <f>EK50-EN50</f>
        <v>10</v>
      </c>
      <c r="EP50" s="15"/>
      <c r="EQ50" s="61">
        <f>$I50+$N50+$S50+$X50+$AC50+$AH50+$AM50+$AR50+$AW50+$BB50+$BG50+$BL50+$BQ50+$BV50+$CA50+$CF50+$CK50+$CP50+$CU50+$CZ50+$DE50+$DJ50+$DO50+$DT50+$DY50+$ED50+$EI50</f>
        <v>209</v>
      </c>
      <c r="ER50" s="191">
        <f>IF(OR($E50="B",$F50="B"),0,$I50)+IF(OR($J50="B",$K50="B"),0,$N50)+IF(OR($O50="B",$P50="B"),0,$S50)+IF(OR($T50="B",$U50="B"),0,$X50)+IF(OR($Y50="B",$Z50="B"),0,$AC50)+IF(OR($AD50="B",$AE50="B"),0,$AH50)+IF(OR($AI50="B",$AJ50="B"),0,$AM50)+IF(OR($HP29="B",$AO50="B"),0,$AR50)+IF(OR($AS50="B",$AT50="B"),0,$AW50)+IF(OR($AX50="B",$AY50="B"),0,$BB50)+IF(OR($BC50="B",$BD50="B"),0,$BG50)+IF(OR($BH50="B",$BI50="B"),0,$BL50)+IF(OR($BM50="B",$BN50="B"),0,$BQ50)+IF(OR($BR50="B",$BS50="B"),0,$BV50)+IF(OR($BW50="B",$BX50="B"),0,$CA50)+IF(OR($CB50="B",$CC50="B"),0,$CF50)+IF(OR($CG50="B",$CH50="B"),0,$CK50)+IF(OR($CL50="B",$CM50="B"),0,$CP50)+IF(OR($CQ50="B",$CR50="B"),0,$CU50)+IF(OR($CV50="B",$CW50="B"),0,$CZ50)+IF(OR($DA50="B",$DB50="B"),0,$DE50)+IF(OR($DF50="B",$DG50="B"),0,$DJ50)+IF(OR($DK50="B",$DL50="B"),0,$DO50)+IF(OR($DP50="B",$DQ50="B"),0,$DT50)+IF(OR($DU50="B",$DV50="B"),0,$DY50)+IF(OR($DZ50="B",$EA50="B"),0,$ED50)+IF(OR($EE50="B",$EF50="B"),0,$EI50)</f>
        <v>209</v>
      </c>
      <c r="ES50" s="28">
        <f>IF(EJ50&gt;0,EQ50/EJ50," " )</f>
        <v>14.928571428571429</v>
      </c>
      <c r="ET50" s="62">
        <f>IF(EL50&gt;0,ER50/EL50," " )</f>
        <v>14.928571428571429</v>
      </c>
      <c r="EU50" s="63"/>
      <c r="EV50" s="270">
        <f>EQ50+EX$20-EJ50</f>
        <v>222</v>
      </c>
      <c r="EW50" s="272">
        <f>ER50+EX$20-EL50</f>
        <v>222</v>
      </c>
      <c r="EX50" s="23">
        <f>IF(EJ50&gt;0,EV50/EJ50," " )</f>
        <v>15.857142857142858</v>
      </c>
      <c r="EY50" s="74">
        <f>IF(EL50&gt;0,EW50/EL50," " )</f>
        <v>15.857142857142858</v>
      </c>
      <c r="EZ50" s="63"/>
      <c r="FA50" s="368">
        <f>EJ50-EM50</f>
        <v>14</v>
      </c>
      <c r="FB50" s="369">
        <f>EM50</f>
        <v>0</v>
      </c>
      <c r="FC50" s="365">
        <f>G50+L50+Q50+V50+AA50+AF50+AK50+AP50+AU50+AZ50+BE50+BJ50+BO50+BT50+BY50+CD50+CI50+CN50+CS50+CX50+DC50+DH50+DM50+DR50+DW50+EB50+EG50</f>
        <v>6.6682603435836185</v>
      </c>
      <c r="FD50" s="475">
        <f>IF(EJ50&gt;0,FC50/EJ50," " )</f>
        <v>0.47630431025597275</v>
      </c>
      <c r="FE50" s="488">
        <f>H50+M50+R50+W50+AB50+AG50+AL50+AQ50+AV50+BA50+BF50+BK50+BP50+BU50+BZ50+CE50+CJ50+CO50+CT50+CY50+DD50+DI50+DN50+DS50+DX50+EC50+EH50</f>
        <v>8.9163139295251366</v>
      </c>
      <c r="FF50" s="232">
        <f>IF(EJ50&gt;0,FE50/EJ50," " )</f>
        <v>0.6368795663946526</v>
      </c>
      <c r="FG50" s="15"/>
      <c r="FH50" s="37">
        <f t="shared" si="0"/>
        <v>24</v>
      </c>
    </row>
    <row r="51" spans="2:164" ht="17" thickBot="1" x14ac:dyDescent="0.25">
      <c r="B51" s="284" t="s">
        <v>284</v>
      </c>
      <c r="C51" s="285" t="s">
        <v>285</v>
      </c>
      <c r="D51" s="358">
        <v>528324</v>
      </c>
      <c r="E51" s="317"/>
      <c r="F51" s="318"/>
      <c r="G51" s="318"/>
      <c r="H51" s="318"/>
      <c r="I51" s="314">
        <f>SUM(E51:F51)+IF(E51="B",1,0)*E$102+IF(F51="B",1,0)*F$102+IF(E51="Løype",1)*$O$4+IF(F51="Løype",1)*$O$4+IF(E51="Arr",1)*$O$5+IF(F51="Arr",1)*$O$5</f>
        <v>0</v>
      </c>
      <c r="J51" s="319"/>
      <c r="K51" s="320"/>
      <c r="L51" s="319"/>
      <c r="M51" s="319"/>
      <c r="N51" s="314">
        <f>SUM(J51:K51)+IF(J51="B",1,0)*J$102+IF(K51="B",1,0)*K$102+IF(J51="Løype",1)*$O$4+IF(K51="Løype",1)*$O$4+IF(J51="Arr",1)*$O$5+IF(K51="Arr",1)*$O$5</f>
        <v>0</v>
      </c>
      <c r="O51" s="321"/>
      <c r="P51" s="320"/>
      <c r="Q51" s="319"/>
      <c r="R51" s="319"/>
      <c r="S51" s="314">
        <f>SUM(O51:P51)+IF(O51="B",1,0)*O$102+IF(P51="B",1,0)*P$102+IF(O51="Løype",1)*$O$4+IF(P51="Løype",1)*$O$4+IF(O51="Arr",1)*$O$5+IF(P51="Arr",1)*$O$5</f>
        <v>0</v>
      </c>
      <c r="T51" s="321"/>
      <c r="U51" s="320"/>
      <c r="V51" s="319"/>
      <c r="W51" s="319"/>
      <c r="X51" s="314">
        <f>SUM(T51:U51)+IF(T51="B",1,0)*T$102+IF(U51="B",1,0)*U$102+IF(T51="Løype",1)*$O$4+IF(U51="Løype",1)*$O$4+IF(T51="Arr",1)*$O$5+IF(U51="Arr",1)*$O$5</f>
        <v>0</v>
      </c>
      <c r="Y51" s="321"/>
      <c r="Z51" s="322"/>
      <c r="AA51" s="360"/>
      <c r="AB51" s="360"/>
      <c r="AC51" s="314">
        <f>SUM(Y51:Z51)+IF(Y51="B",1,0)*Y$102+IF(Z51="B",1,0)*Z$102+IF(Y51="Løype",1)*$O$4+IF(Z51="Løype",1)*$O$4+IF(Y51="Arr",1)*$O$5+IF(Z51="Arr",1)*$O$5</f>
        <v>0</v>
      </c>
      <c r="AD51" s="321"/>
      <c r="AE51" s="322"/>
      <c r="AF51" s="319"/>
      <c r="AG51" s="319"/>
      <c r="AH51" s="314">
        <f>SUM(AD51:AE51)+IF(AD51="B",1,0)*AD$102+IF(AE51="B",1,0)*AE$102+IF(AD51="Løype",1)*$O$4+IF(AE51="Løype",1)*$O$4+IF(AD51="Arr",1)*$O$5+IF(AE51="Arr",1)*$O$5</f>
        <v>0</v>
      </c>
      <c r="AI51" s="323"/>
      <c r="AJ51" s="324"/>
      <c r="AK51" s="319"/>
      <c r="AL51" s="319"/>
      <c r="AM51" s="314">
        <f>SUM(AI51:AJ51)+IF(AI51="B",1,0)*AI$102+IF(AJ51="B",1,0)*AJ$102+IF(AI51="Løype",1)*$O$4+IF(AJ51="Løype",1)*$O$4+IF(AI51="Arr",1)*$O$5+IF(AJ51="Arr",1)*$O$5</f>
        <v>0</v>
      </c>
      <c r="AN51" s="323"/>
      <c r="AO51" s="324"/>
      <c r="AP51" s="360"/>
      <c r="AQ51" s="360"/>
      <c r="AR51" s="314">
        <f>SUM(AN51:AO51)+IF(AN51="B",1,0)*AN$102+IF(AO51="B",1,0)*AO$102+IF(AN51="Løype",1)*$O$4+IF(AO51="Løype",1)*$O$4+IF(AN51="Arr",1)*$O$5+IF(AO51="Arr",1)*$O$5</f>
        <v>0</v>
      </c>
      <c r="AS51" s="323"/>
      <c r="AT51" s="324"/>
      <c r="AU51" s="319"/>
      <c r="AV51" s="319"/>
      <c r="AW51" s="314">
        <f>SUM(AS51:AT51)+IF(AS51="B",1,0)*AS$102+IF(AT51="B",1,0)*AT$102+IF(AS51="Løype",1)*$O$4+IF(AT51="Løype",1)*$O$4+IF(AS51="Arr",1)*$O$5+IF(AT51="Arr",1)*$O$5</f>
        <v>0</v>
      </c>
      <c r="AX51" s="323"/>
      <c r="AY51" s="324"/>
      <c r="AZ51" s="360"/>
      <c r="BA51" s="360"/>
      <c r="BB51" s="314">
        <f>SUM(AX51:AY51)+IF(AX51="B",1,0)*AX$102+IF(AY51="B",1,0)*AY$102+IF(AX51="Løype",1)*$O$4+IF(AY51="Løype",1)*$O$4+IF(AX51="Arr",1)*$O$5+IF(AY51="Arr",1)*$O$5</f>
        <v>0</v>
      </c>
      <c r="BC51" s="323"/>
      <c r="BD51" s="324"/>
      <c r="BE51" s="322"/>
      <c r="BF51" s="319"/>
      <c r="BG51" s="314">
        <f>SUM(BC51:BD51)+IF(BC51="B",1,0)*BC$102+IF(BD51="B",1,0)*BD$102+IF(BC51="Løype",1)*$O$4+IF(BD51="Løype",1)*$O$4+IF(BC51="Arr",1)*$O$5+IF(BD51="Arr",1)*$O$5</f>
        <v>0</v>
      </c>
      <c r="BH51" s="325"/>
      <c r="BI51" s="324"/>
      <c r="BJ51" s="322"/>
      <c r="BK51" s="319"/>
      <c r="BL51" s="314">
        <f>SUM(BH51:BI51)+IF(BH51="B",1,0)*BH$102+IF(BI51="B",1,0)*BI$102+IF(BH51="Løype",1)*$O$4+IF(BI51="Løype",1)*$O$4+IF(BH51="Arr",1)*$O$5+IF(BI51="Arr",1)*$O$5</f>
        <v>0</v>
      </c>
      <c r="BM51" s="326"/>
      <c r="BN51" s="324"/>
      <c r="BO51" s="322"/>
      <c r="BP51" s="319"/>
      <c r="BQ51" s="314">
        <f>SUM(BM51:BN51)+IF(BM51="B",1,0)*BM$102+IF(BN51="B",1,0)*BN$102+IF(BM51="Løype",1)*$O$4+IF(BN51="Løype",1)*$O$4+IF(BM51="Arr",1)*$O$5+IF(BN51="Arr",1)*$O$5</f>
        <v>0</v>
      </c>
      <c r="BR51" s="325"/>
      <c r="BS51" s="324">
        <v>2</v>
      </c>
      <c r="BT51" s="355">
        <v>0.94</v>
      </c>
      <c r="BU51" s="360">
        <v>0.18000000000000005</v>
      </c>
      <c r="BV51" s="314">
        <f>SUM(BR51:BS51)+IF(BR51="B",1,0)*BR$102+IF(BS51="B",1,0)*BS$102+IF(BR51="Løype",1)*$O$4+IF(BS51="Løype",1)*$O$4+IF(BR51="Arr",1)*$O$5+IF(BS51="Arr",1)*$O$5</f>
        <v>2</v>
      </c>
      <c r="BW51" s="325"/>
      <c r="BX51" s="324"/>
      <c r="BY51" s="583"/>
      <c r="BZ51" s="319"/>
      <c r="CA51" s="314">
        <f>SUM(BW51:BX51)+IF(BW51="B",1,0)*BW$102+IF(BX51="B",1,0)*BX$102+IF(BW51="Løype",1)*$O$4+IF(BX51="Løype",1)*$O$4+IF(BW51="Arr",1)*$O$5+IF(BX51="Arr",1)*$O$5</f>
        <v>0</v>
      </c>
      <c r="CB51" s="325"/>
      <c r="CC51" s="324">
        <v>2</v>
      </c>
      <c r="CD51" s="355">
        <v>0.95</v>
      </c>
      <c r="CE51" s="360">
        <v>0.91666666666666663</v>
      </c>
      <c r="CF51" s="314">
        <f>SUM(CB51:CC51)+IF(CB51="B",1,0)*CB$102+IF(CC51="B",1,0)*CC$102+IF(CB51="Løype",1)*$O$4+IF(CC51="Løype",1)*$O$4+IF(CB51="Arr",1)*$O$5+IF(CC51="Arr",1)*$O$5</f>
        <v>2</v>
      </c>
      <c r="CG51" s="325"/>
      <c r="CH51" s="324"/>
      <c r="CI51" s="322"/>
      <c r="CJ51" s="319"/>
      <c r="CK51" s="314">
        <f>SUM(CG51:CH51)+IF(CG51="B",1,0)*CG$102+IF(CH51="B",1,0)*CH$102+IF(CG51="Løype",1)*$O$4+IF(CH51="Løype",1)*$O$4+IF(CG51="Arr",1)*$O$5+IF(CH51="Arr",1)*$O$5</f>
        <v>0</v>
      </c>
      <c r="CL51" s="325"/>
      <c r="CM51" s="324"/>
      <c r="CN51" s="322"/>
      <c r="CO51" s="319"/>
      <c r="CP51" s="314">
        <f>SUM(CL51:CM51)+IF(CL51="B",1,0)*CL$102+IF(CM51="B",1,0)*CM$102+IF(CL51="Løype",1)*$O$4+IF(CM51="Løype",1)*$O$4+IF(CL51="Arr",1)*$O$5+IF(CM51="Arr",1)*$O$5</f>
        <v>0</v>
      </c>
      <c r="CQ51" s="325"/>
      <c r="CR51" s="324">
        <v>5</v>
      </c>
      <c r="CS51" s="322">
        <v>0.77500000000000002</v>
      </c>
      <c r="CT51" s="319">
        <v>0.32499999999999996</v>
      </c>
      <c r="CU51" s="314">
        <f>SUM(CQ51:CR51)+IF(CQ51="B",1,0)*CQ$102+IF(CR51="B",1,0)*CR$102+IF(CQ51="Løype",1)*$O$4+IF(CR51="Løype",1)*$O$4+IF(CQ51="Arr",1)*$O$5+IF(CR51="Arr",1)*$O$5</f>
        <v>5</v>
      </c>
      <c r="CV51" s="325"/>
      <c r="CW51" s="324"/>
      <c r="CX51" s="322"/>
      <c r="CY51" s="319"/>
      <c r="CZ51" s="314">
        <f>SUM(CV51:CW51)+IF(CV51="B",1,0)*CV$102+IF(CW51="B",1,0)*CW$102+IF(CV51="Løype",1)*$O$4+IF(CW51="Løype",1)*$O$4+IF(CV51="Arr",1)*$O$5+IF(CW51="Arr",1)*$O$5</f>
        <v>0</v>
      </c>
      <c r="DA51" s="325"/>
      <c r="DB51" s="324">
        <v>1</v>
      </c>
      <c r="DC51" s="584">
        <v>0.97916666666666663</v>
      </c>
      <c r="DD51" s="360">
        <v>0.60416666666666674</v>
      </c>
      <c r="DE51" s="314">
        <f>SUM(DA51:DB51)+IF(DA51="B",1,0)*DA$102+IF(DB51="B",1,0)*DB$102+IF(DA51="Løype",1)*$O$4+IF(DB51="Løype",1)*$O$4+IF(DA51="Arr",1)*$O$5+IF(DB51="Arr",1)*$O$5</f>
        <v>1</v>
      </c>
      <c r="DF51" s="325"/>
      <c r="DG51" s="324">
        <v>2</v>
      </c>
      <c r="DH51" s="355">
        <v>0.95833333333333337</v>
      </c>
      <c r="DI51" s="360">
        <v>0.625</v>
      </c>
      <c r="DJ51" s="314">
        <f>SUM(DF51:DG51)+IF(DF51="B",1,0)*DF$102+IF(DG51="B",1,0)*DG$102+IF(DF51="Løype",1)*$O$4+IF(DG51="Løype",1)*$O$4+IF(DF51="Arr",1)*$O$5+IF(DG51="Arr",1)*$O$5</f>
        <v>2</v>
      </c>
      <c r="DK51" s="325"/>
      <c r="DL51" s="540" t="s">
        <v>62</v>
      </c>
      <c r="DM51" s="355">
        <v>0.9821428571428571</v>
      </c>
      <c r="DN51" s="278">
        <v>0.9821428571428571</v>
      </c>
      <c r="DO51" s="314">
        <f>SUM(DK51:DL51)+IF(DK51="B",1,0)*DK$102+IF(DL51="B",1,0)*DL$102+IF(DK51="Løype",1)*$O$4+IF(DL51="Løype",1)*$O$4+IF(DK51="Arr",1)*$O$5+IF(DL51="Arr",1)*$O$5</f>
        <v>1</v>
      </c>
      <c r="DP51" s="327"/>
      <c r="DQ51" s="283">
        <v>3</v>
      </c>
      <c r="DR51" s="333">
        <v>0.9137931034482758</v>
      </c>
      <c r="DS51" s="278">
        <v>0.77586206896551724</v>
      </c>
      <c r="DT51" s="314">
        <f>SUM(DP51:DQ51)+IF(DP51="B",1,0)*DP$102+IF(DQ51="B",1,0)*DQ$102+IF(DP51="Løype",1)*$O$4+IF(DQ51="Løype",1)*$O$4+IF(DP51="Arr",1)*$O$5+IF(DQ51="Arr",1)*$O$5</f>
        <v>3</v>
      </c>
      <c r="DU51" s="325"/>
      <c r="DV51" s="324">
        <v>3</v>
      </c>
      <c r="DW51" s="355">
        <v>0.9242424242424242</v>
      </c>
      <c r="DX51" s="360">
        <v>0.56060606060606055</v>
      </c>
      <c r="DY51" s="314">
        <f>SUM(DU51:DV51)+IF(DU51="B",1,0)*DU$102+IF(DV51="B",1,0)*DV$102+IF(DU51="Løype",1)*$O$4+IF(DV51="Løype",1)*$O$4+IF(DU51="Arr",1)*$O$5+IF(DV51="Arr",1)*$O$5</f>
        <v>3</v>
      </c>
      <c r="DZ51" s="538"/>
      <c r="EA51" s="513">
        <v>2</v>
      </c>
      <c r="EB51" s="518">
        <v>0.96666666666666667</v>
      </c>
      <c r="EC51" s="520">
        <v>0.74444444444444446</v>
      </c>
      <c r="ED51" s="314">
        <f>SUM(DZ51:EA51)+IF(DZ51="B",1,0)*DZ$102+IF(EA51="B",1,0)*EA$102+IF(DZ51="Løype",1)*$O$4+IF(EA51="Løype",1)*$O$4+IF(DZ51="Arr",1)*$O$5+IF(EA51="Arr",1)*$O$5</f>
        <v>2</v>
      </c>
      <c r="EE51" s="538"/>
      <c r="EF51" s="513"/>
      <c r="EG51" s="518"/>
      <c r="EH51" s="520"/>
      <c r="EI51" s="314">
        <f>SUM(EE51:EF51)+IF(EE51="B",1,0)*EE$102+IF(EF51="B",1,0)*EF$102+IF(EE51="Løype",1)*$O$4+IF(EF51="Løype",1)*$O$4+IF(EE51="Arr",1)*$O$5+IF(EF51="Arr",1)*$O$5</f>
        <v>0</v>
      </c>
      <c r="EJ51" s="528">
        <f>COUNTIF($E51:$EI51,"&gt;0")/4+COUNTIF($E51:$EI51,"B")/4+COUNTIF($E51:$EI51,"Arr")/4+COUNTIF($E51:$EI51,"Løype")/4</f>
        <v>9</v>
      </c>
      <c r="EK51" s="575">
        <f>COUNTIF($BH51:$EI51,"&gt;0")/4+COUNTIF($BH51:$EI51,"B")/4+COUNTIF($BH51:$EI51,"Arr")/4+COUNTIF($BH51:$EI51,"Løype")/4</f>
        <v>9</v>
      </c>
      <c r="EL51" s="293">
        <f>COUNTIF($E51:$EI51,"&gt;0")/4+COUNTIF($E51:$EI51,"Arr")/4+COUNTIF($E51:$EI51,"Løype")/4-COUNTIF($E51:$EI51,"B")*3/4</f>
        <v>9</v>
      </c>
      <c r="EM51" s="293">
        <f>COUNTIF(E51:EI51,"Arr")+COUNTIF(E51:EI51,"Løype")</f>
        <v>1</v>
      </c>
      <c r="EN51" s="569">
        <f>COUNTIF(BH51:EI51,"Arr")+COUNTIF(BH51:EI51,"Løype")</f>
        <v>1</v>
      </c>
      <c r="EO51" s="300">
        <f>EK51-EN51</f>
        <v>8</v>
      </c>
      <c r="EP51" s="15"/>
      <c r="EQ51" s="61">
        <f>$I51+$N51+$S51+$X51+$AC51+$AH51+$AM51+$AR51+$AW51+$BB51+$BG51+$BL51+$BQ51+$BV51+$CA51+$CF51+$CK51+$CP51+$CU51+$CZ51+$DE51+$DJ51+$DO51+$DT51+$DY51+$ED51+$EI51</f>
        <v>21</v>
      </c>
      <c r="ER51" s="191">
        <f>IF(OR($E51="B",$F51="B"),0,$I51)+IF(OR($J51="B",$K51="B"),0,$N51)+IF(OR($O51="B",$P51="B"),0,$S51)+IF(OR($T51="B",$U51="B"),0,$X51)+IF(OR($Y51="B",$Z51="B"),0,$AC51)+IF(OR($AD51="B",$AE51="B"),0,$AH51)+IF(OR($AI51="B",$AJ51="B"),0,$AM51)+IF(OR($HP29="B",$AO51="B"),0,$AR51)+IF(OR($AS51="B",$AT51="B"),0,$AW51)+IF(OR($AX51="B",$AY51="B"),0,$BB51)+IF(OR($BC51="B",$BD51="B"),0,$BG51)+IF(OR($BH51="B",$BI51="B"),0,$BL51)+IF(OR($BM51="B",$BN51="B"),0,$BQ51)+IF(OR($BR51="B",$BS51="B"),0,$BV51)+IF(OR($BW51="B",$BX51="B"),0,$CA51)+IF(OR($CB51="B",$CC51="B"),0,$CF51)+IF(OR($CG51="B",$CH51="B"),0,$CK51)+IF(OR($CL51="B",$CM51="B"),0,$CP51)+IF(OR($CQ51="B",$CR51="B"),0,$CU51)+IF(OR($CV51="B",$CW51="B"),0,$CZ51)+IF(OR($DA51="B",$DB51="B"),0,$DE51)+IF(OR($DF51="B",$DG51="B"),0,$DJ51)+IF(OR($DK51="B",$DL51="B"),0,$DO51)+IF(OR($DP51="B",$DQ51="B"),0,$DT51)+IF(OR($DU51="B",$DV51="B"),0,$DY51)+IF(OR($DZ51="B",$EA51="B"),0,$ED51)+IF(OR($EE51="B",$EF51="B"),0,$EI51)</f>
        <v>21</v>
      </c>
      <c r="ES51" s="28">
        <f>IF(EJ51&gt;0,EQ51/EJ51," " )</f>
        <v>2.3333333333333335</v>
      </c>
      <c r="ET51" s="62">
        <f>IF(EL51&gt;0,ER51/EL51," " )</f>
        <v>2.3333333333333335</v>
      </c>
      <c r="EU51" s="63"/>
      <c r="EV51" s="270">
        <f>EQ51+EX$20-EJ51</f>
        <v>39</v>
      </c>
      <c r="EW51" s="272">
        <f>ER51+EX$20-EL51</f>
        <v>39</v>
      </c>
      <c r="EX51" s="23">
        <f>IF(EJ51&gt;0,EV51/EJ51," " )</f>
        <v>4.333333333333333</v>
      </c>
      <c r="EY51" s="74">
        <f>IF(EL51&gt;0,EW51/EL51," " )</f>
        <v>4.333333333333333</v>
      </c>
      <c r="EZ51" s="63"/>
      <c r="FA51" s="368">
        <f>EJ51-EM51</f>
        <v>8</v>
      </c>
      <c r="FB51" s="369">
        <f>EM51</f>
        <v>1</v>
      </c>
      <c r="FC51" s="365">
        <f>G51+L51+Q51+V51+AA51+AF51+AK51+AP51+AU51+AZ51+BE51+BJ51+BO51+BT51+BY51+CD51+CI51+CN51+CS51+CX51+DC51+DH51+DM51+DR51+DW51+EB51+EG51</f>
        <v>8.3893450515002232</v>
      </c>
      <c r="FD51" s="475">
        <f>IF(EJ51&gt;0,FC51/EJ51," " )</f>
        <v>0.93214945016669148</v>
      </c>
      <c r="FE51" s="488">
        <f>H51+M51+R51+W51+AB51+AG51+AL51+AQ51+AV51+BA51+BF51+BK51+BP51+BU51+BZ51+CE51+CJ51+CO51+CT51+CY51+DD51+DI51+DN51+DS51+DX51+EC51+EH51</f>
        <v>5.7138887644922125</v>
      </c>
      <c r="FF51" s="232">
        <f>IF(EJ51&gt;0,FE51/EJ51," " )</f>
        <v>0.63487652938802364</v>
      </c>
      <c r="FG51" s="15"/>
      <c r="FH51" s="37">
        <f t="shared" si="0"/>
        <v>25</v>
      </c>
    </row>
    <row r="52" spans="2:164" ht="17" customHeight="1" thickBot="1" x14ac:dyDescent="0.25">
      <c r="B52" s="284" t="s">
        <v>79</v>
      </c>
      <c r="C52" s="285" t="s">
        <v>80</v>
      </c>
      <c r="D52" s="328">
        <v>527356</v>
      </c>
      <c r="E52" s="329"/>
      <c r="F52" s="314">
        <v>7</v>
      </c>
      <c r="G52" s="335">
        <v>0.69047619047619047</v>
      </c>
      <c r="H52" s="335">
        <v>0.69047619047619047</v>
      </c>
      <c r="I52" s="314">
        <f>SUM(E52:F52)+IF(E52="B",1,0)*E$102+IF(F52="B",1,0)*F$102+IF(E52="Løype",1)*$O$4+IF(F52="Løype",1)*$O$4+IF(E52="Arr",1)*$O$5+IF(F52="Arr",1)*$O$5</f>
        <v>7</v>
      </c>
      <c r="J52" s="330"/>
      <c r="K52" s="331"/>
      <c r="L52" s="330"/>
      <c r="M52" s="330"/>
      <c r="N52" s="314">
        <f>SUM(J52:K52)+IF(J52="B",1,0)*J$102+IF(K52="B",1,0)*K$102+IF(J52="Løype",1)*$O$4+IF(K52="Løype",1)*$O$4+IF(J52="Arr",1)*$O$5+IF(K52="Arr",1)*$O$5</f>
        <v>0</v>
      </c>
      <c r="O52" s="332">
        <v>20</v>
      </c>
      <c r="P52" s="149"/>
      <c r="Q52" s="278">
        <v>0.1875</v>
      </c>
      <c r="R52" s="278">
        <v>0.64583333333333326</v>
      </c>
      <c r="S52" s="314">
        <f>SUM(O52:P52)+IF(O52="B",1,0)*O$102+IF(P52="B",1,0)*P$102+IF(O52="Løype",1)*$O$4+IF(P52="Løype",1)*$O$4+IF(O52="Arr",1)*$O$5+IF(P52="Arr",1)*$O$5</f>
        <v>20</v>
      </c>
      <c r="T52" s="332"/>
      <c r="U52" s="331"/>
      <c r="V52" s="330"/>
      <c r="W52" s="330"/>
      <c r="X52" s="314">
        <f>SUM(T52:U52)+IF(T52="B",1,0)*T$102+IF(U52="B",1,0)*U$102+IF(T52="Løype",1)*$O$4+IF(U52="Løype",1)*$O$4+IF(T52="Arr",1)*$O$5+IF(U52="Arr",1)*$O$5</f>
        <v>0</v>
      </c>
      <c r="Y52" s="332"/>
      <c r="Z52" s="316">
        <v>18</v>
      </c>
      <c r="AA52" s="278">
        <v>0.40322580645161288</v>
      </c>
      <c r="AB52" s="278">
        <v>0.82258064516129026</v>
      </c>
      <c r="AC52" s="314">
        <f>SUM(Y52:Z52)+IF(Y52="B",1,0)*Y$102+IF(Z52="B",1,0)*Z$102+IF(Y52="Løype",1)*$O$4+IF(Z52="Løype",1)*$O$4+IF(Y52="Arr",1)*$O$5+IF(Z52="Arr",1)*$O$5</f>
        <v>18</v>
      </c>
      <c r="AD52" s="332"/>
      <c r="AE52" s="316"/>
      <c r="AF52" s="278"/>
      <c r="AG52" s="278"/>
      <c r="AH52" s="314">
        <f>SUM(AD52:AE52)+IF(AD52="B",1,0)*AD$102+IF(AE52="B",1,0)*AE$102+IF(AD52="Løype",1)*$O$4+IF(AE52="Løype",1)*$O$4+IF(AD52="Arr",1)*$O$5+IF(AE52="Arr",1)*$O$5</f>
        <v>0</v>
      </c>
      <c r="AI52" s="286"/>
      <c r="AJ52" s="283"/>
      <c r="AK52" s="286"/>
      <c r="AL52" s="330"/>
      <c r="AM52" s="314">
        <f>SUM(AI52:AJ52)+IF(AI52="B",1,0)*AI$102+IF(AJ52="B",1,0)*AJ$102+IF(AI52="Løype",1)*$O$4+IF(AJ52="Løype",1)*$O$4+IF(AI52="Arr",1)*$O$5+IF(AJ52="Arr",1)*$O$5</f>
        <v>0</v>
      </c>
      <c r="AN52" s="286"/>
      <c r="AO52" s="283"/>
      <c r="AP52" s="330"/>
      <c r="AQ52" s="330"/>
      <c r="AR52" s="314">
        <f>SUM(AN52:AO52)+IF(AN52="B",1,0)*AN$102+IF(AO52="B",1,0)*AO$102+IF(AN52="Løype",1)*$O$4+IF(AO52="Løype",1)*$O$4+IF(AN52="Arr",1)*$O$5+IF(AO52="Arr",1)*$O$5</f>
        <v>0</v>
      </c>
      <c r="AS52" s="286"/>
      <c r="AT52" s="283"/>
      <c r="AU52" s="330"/>
      <c r="AV52" s="330"/>
      <c r="AW52" s="314">
        <f>SUM(AS52:AT52)+IF(AS52="B",1,0)*AS$102+IF(AT52="B",1,0)*AT$102+IF(AS52="Løype",1)*$O$4+IF(AT52="Løype",1)*$O$4+IF(AS52="Arr",1)*$O$5+IF(AT52="Arr",1)*$O$5</f>
        <v>0</v>
      </c>
      <c r="AX52" s="286"/>
      <c r="AY52" s="283"/>
      <c r="AZ52" s="278"/>
      <c r="BA52" s="278"/>
      <c r="BB52" s="314">
        <f>SUM(AX52:AY52)+IF(AX52="B",1,0)*AX$102+IF(AY52="B",1,0)*AY$102+IF(AX52="Løype",1)*$O$4+IF(AY52="Løype",1)*$O$4+IF(AX52="Arr",1)*$O$5+IF(AY52="Arr",1)*$O$5</f>
        <v>0</v>
      </c>
      <c r="BC52" s="286"/>
      <c r="BD52" s="283">
        <v>20</v>
      </c>
      <c r="BE52" s="333">
        <v>0.27777777777777779</v>
      </c>
      <c r="BF52" s="278">
        <v>0.5</v>
      </c>
      <c r="BG52" s="314">
        <f>SUM(BC52:BD52)+IF(BC52="B",1,0)*BC$102+IF(BD52="B",1,0)*BD$102+IF(BC52="Løype",1)*$O$4+IF(BD52="Løype",1)*$O$4+IF(BC52="Arr",1)*$O$5+IF(BD52="Arr",1)*$O$5</f>
        <v>20</v>
      </c>
      <c r="BH52" s="327"/>
      <c r="BI52" s="283"/>
      <c r="BJ52" s="316"/>
      <c r="BK52" s="330"/>
      <c r="BL52" s="314">
        <f>SUM(BH52:BI52)+IF(BH52="B",1,0)*BH$102+IF(BI52="B",1,0)*BI$102+IF(BH52="Løype",1)*$O$4+IF(BI52="Løype",1)*$O$4+IF(BH52="Arr",1)*$O$5+IF(BI52="Arr",1)*$O$5</f>
        <v>0</v>
      </c>
      <c r="BM52" s="334"/>
      <c r="BN52" s="283"/>
      <c r="BO52" s="316"/>
      <c r="BP52" s="330"/>
      <c r="BQ52" s="314">
        <f>SUM(BM52:BN52)+IF(BM52="B",1,0)*BM$102+IF(BN52="B",1,0)*BN$102+IF(BM52="Løype",1)*$O$4+IF(BN52="Løype",1)*$O$4+IF(BM52="Arr",1)*$O$5+IF(BN52="Arr",1)*$O$5</f>
        <v>0</v>
      </c>
      <c r="BR52" s="327"/>
      <c r="BS52" s="283">
        <v>20</v>
      </c>
      <c r="BT52" s="333">
        <v>0.18000000000000005</v>
      </c>
      <c r="BU52" s="278">
        <v>0.9</v>
      </c>
      <c r="BV52" s="314">
        <f>SUM(BR52:BS52)+IF(BR52="B",1,0)*BR$102+IF(BS52="B",1,0)*BS$102+IF(BR52="Løype",1)*$O$4+IF(BS52="Løype",1)*$O$4+IF(BR52="Arr",1)*$O$5+IF(BS52="Arr",1)*$O$5</f>
        <v>20</v>
      </c>
      <c r="BW52" s="327"/>
      <c r="BX52" s="283">
        <v>22</v>
      </c>
      <c r="BY52" s="556">
        <v>0.28333333333333333</v>
      </c>
      <c r="BZ52" s="278">
        <v>0.78333333333333333</v>
      </c>
      <c r="CA52" s="314">
        <f>SUM(BW52:BX52)+IF(BW52="B",1,0)*BW$102+IF(BX52="B",1,0)*BX$102+IF(BW52="Løype",1)*$O$4+IF(BX52="Løype",1)*$O$4+IF(BW52="Arr",1)*$O$5+IF(BX52="Arr",1)*$O$5</f>
        <v>22</v>
      </c>
      <c r="CB52" s="327"/>
      <c r="CC52" s="283">
        <v>19</v>
      </c>
      <c r="CD52" s="333">
        <v>0.35</v>
      </c>
      <c r="CE52" s="278">
        <v>0.28333333333333333</v>
      </c>
      <c r="CF52" s="314">
        <f>SUM(CB52:CC52)+IF(CB52="B",1,0)*CB$102+IF(CC52="B",1,0)*CC$102+IF(CB52="Løype",1)*$O$4+IF(CC52="Løype",1)*$O$4+IF(CB52="Arr",1)*$O$5+IF(CC52="Arr",1)*$O$5</f>
        <v>19</v>
      </c>
      <c r="CG52" s="327"/>
      <c r="CH52" s="283">
        <v>19</v>
      </c>
      <c r="CI52" s="333">
        <v>0.3833333333333333</v>
      </c>
      <c r="CJ52" s="278">
        <v>0.8833333333333333</v>
      </c>
      <c r="CK52" s="314">
        <f>SUM(CG52:CH52)+IF(CG52="B",1,0)*CG$102+IF(CH52="B",1,0)*CH$102+IF(CG52="Løype",1)*$O$4+IF(CH52="Løype",1)*$O$4+IF(CG52="Arr",1)*$O$5+IF(CH52="Arr",1)*$O$5</f>
        <v>19</v>
      </c>
      <c r="CL52" s="327"/>
      <c r="CM52" s="283" t="s">
        <v>2</v>
      </c>
      <c r="CN52" s="333">
        <v>4.6875E-2</v>
      </c>
      <c r="CO52" s="278">
        <v>4.6875E-2</v>
      </c>
      <c r="CP52" s="314">
        <f>SUM(CL52:CM52)+IF(CL52="B",1,0)*CL$102+IF(CM52="B",1,0)*CM$102+IF(CL52="Løype",1)*$O$4+IF(CM52="Løype",1)*$O$4+IF(CL52="Arr",1)*$O$5+IF(CM52="Arr",1)*$O$5</f>
        <v>28</v>
      </c>
      <c r="CQ52" s="327"/>
      <c r="CR52" s="283">
        <v>18</v>
      </c>
      <c r="CS52" s="316">
        <v>0.125</v>
      </c>
      <c r="CT52" s="330">
        <v>0.42500000000000004</v>
      </c>
      <c r="CU52" s="314">
        <f>SUM(CQ52:CR52)+IF(CQ52="B",1,0)*CQ$102+IF(CR52="B",1,0)*CR$102+IF(CQ52="Løype",1)*$O$4+IF(CR52="Løype",1)*$O$4+IF(CQ52="Arr",1)*$O$5+IF(CR52="Arr",1)*$O$5</f>
        <v>18</v>
      </c>
      <c r="CV52" s="327"/>
      <c r="CW52" s="283">
        <v>19</v>
      </c>
      <c r="CX52" s="333">
        <v>0.43939393939393945</v>
      </c>
      <c r="CY52" s="278">
        <v>0.9242424242424242</v>
      </c>
      <c r="CZ52" s="314">
        <f>SUM(CV52:CW52)+IF(CV52="B",1,0)*CV$102+IF(CW52="B",1,0)*CW$102+IF(CV52="Løype",1)*$O$4+IF(CW52="Løype",1)*$O$4+IF(CV52="Arr",1)*$O$5+IF(CW52="Arr",1)*$O$5</f>
        <v>19</v>
      </c>
      <c r="DA52" s="327"/>
      <c r="DB52" s="283">
        <v>22</v>
      </c>
      <c r="DC52" s="333">
        <v>2.083333333333337E-2</v>
      </c>
      <c r="DD52" s="544">
        <v>2.083333333333337E-2</v>
      </c>
      <c r="DE52" s="314">
        <f>SUM(DA52:DB52)+IF(DA52="B",1,0)*DA$102+IF(DB52="B",1,0)*DB$102+IF(DA52="Løype",1)*$O$4+IF(DB52="Løype",1)*$O$4+IF(DA52="Arr",1)*$O$5+IF(DB52="Arr",1)*$O$5</f>
        <v>22</v>
      </c>
      <c r="DF52" s="327"/>
      <c r="DG52" s="283">
        <v>23</v>
      </c>
      <c r="DH52" s="333">
        <v>0.375</v>
      </c>
      <c r="DI52" s="278">
        <v>0.73611111111111116</v>
      </c>
      <c r="DJ52" s="314">
        <f>SUM(DF52:DG52)+IF(DF52="B",1,0)*DF$102+IF(DG52="B",1,0)*DG$102+IF(DF52="Løype",1)*$O$4+IF(DG52="Løype",1)*$O$4+IF(DF52="Arr",1)*$O$5+IF(DG52="Arr",1)*$O$5</f>
        <v>23</v>
      </c>
      <c r="DK52" s="327"/>
      <c r="DL52" s="283"/>
      <c r="DM52" s="316"/>
      <c r="DN52" s="330"/>
      <c r="DO52" s="314">
        <f>SUM(DK52:DL52)+IF(DK52="B",1,0)*DK$102+IF(DL52="B",1,0)*DL$102+IF(DK52="Løype",1)*$O$4+IF(DL52="Løype",1)*$O$4+IF(DK52="Arr",1)*$O$5+IF(DL52="Arr",1)*$O$5</f>
        <v>0</v>
      </c>
      <c r="DP52" s="327"/>
      <c r="DQ52" s="283"/>
      <c r="DR52" s="316"/>
      <c r="DS52" s="330"/>
      <c r="DT52" s="314">
        <f>SUM(DP52:DQ52)+IF(DP52="B",1,0)*DP$102+IF(DQ52="B",1,0)*DQ$102+IF(DP52="Løype",1)*$O$4+IF(DQ52="Løype",1)*$O$4+IF(DP52="Arr",1)*$O$5+IF(DQ52="Arr",1)*$O$5</f>
        <v>0</v>
      </c>
      <c r="DU52" s="327"/>
      <c r="DV52" s="283"/>
      <c r="DW52" s="316"/>
      <c r="DX52" s="330"/>
      <c r="DY52" s="314">
        <f>SUM(DU52:DV52)+IF(DU52="B",1,0)*DU$102+IF(DV52="B",1,0)*DV$102+IF(DU52="Løype",1)*$O$4+IF(DV52="Løype",1)*$O$4+IF(DU52="Arr",1)*$O$5+IF(DV52="Arr",1)*$O$5</f>
        <v>0</v>
      </c>
      <c r="DZ52" s="538">
        <v>1</v>
      </c>
      <c r="EA52" s="513"/>
      <c r="EB52" s="518">
        <v>0.81111111111111112</v>
      </c>
      <c r="EC52" s="520">
        <v>0.98888888888888893</v>
      </c>
      <c r="ED52" s="314">
        <f>SUM(DZ52:EA52)+IF(DZ52="B",1,0)*DZ$102+IF(EA52="B",1,0)*EA$102+IF(DZ52="Løype",1)*$O$4+IF(EA52="Løype",1)*$O$4+IF(DZ52="Arr",1)*$O$5+IF(EA52="Arr",1)*$O$5</f>
        <v>1</v>
      </c>
      <c r="EE52" s="538"/>
      <c r="EF52" s="513">
        <v>19</v>
      </c>
      <c r="EG52" s="518">
        <v>0.5</v>
      </c>
      <c r="EH52" s="520">
        <v>0.80769230769230771</v>
      </c>
      <c r="EI52" s="314">
        <f>SUM(EE52:EF52)+IF(EE52="B",1,0)*EE$102+IF(EF52="B",1,0)*EF$102+IF(EE52="Løype",1)*$O$4+IF(EF52="Løype",1)*$O$4+IF(EE52="Arr",1)*$O$5+IF(EF52="Arr",1)*$O$5</f>
        <v>19</v>
      </c>
      <c r="EJ52" s="528">
        <f>COUNTIF($E52:$EI52,"&gt;0")/4+COUNTIF($E52:$EI52,"B")/4+COUNTIF($E52:$EI52,"Arr")/4+COUNTIF($E52:$EI52,"Løype")/4</f>
        <v>15</v>
      </c>
      <c r="EK52" s="575">
        <f>COUNTIF($BH52:$EI52,"&gt;0")/4+COUNTIF($BH52:$EI52,"B")/4+COUNTIF($BH52:$EI52,"Arr")/4+COUNTIF($BH52:$EI52,"Løype")/4</f>
        <v>11</v>
      </c>
      <c r="EL52" s="293">
        <f>COUNTIF($E52:$EI52,"&gt;0")/4+COUNTIF($E52:$EI52,"Arr")/4+COUNTIF($E52:$EI52,"Løype")/4-COUNTIF($E52:$EI52,"B")*3/4</f>
        <v>14</v>
      </c>
      <c r="EM52" s="293">
        <f>COUNTIF(E52:EI52,"Arr")+COUNTIF(E52:EI52,"Løype")</f>
        <v>0</v>
      </c>
      <c r="EN52" s="569">
        <f>COUNTIF(BH52:EI52,"Arr")+COUNTIF(BH52:EI52,"Løype")</f>
        <v>0</v>
      </c>
      <c r="EO52" s="300">
        <f>EK52-EN52</f>
        <v>11</v>
      </c>
      <c r="EP52" s="15"/>
      <c r="EQ52" s="61">
        <f>$I52+$N52+$S52+$X52+$AC52+$AH52+$AM52+$AR52+$AW52+$BB52+$BG52+$BL52+$BQ52+$BV52+$CA52+$CF52+$CK52+$CP52+$CU52+$CZ52+$DE52+$DJ52+$DO52+$DT52+$DY52+$ED52+$EI52</f>
        <v>275</v>
      </c>
      <c r="ER52" s="191">
        <f>IF(OR($E52="B",$F52="B"),0,$I52)+IF(OR($J52="B",$K52="B"),0,$N52)+IF(OR($O52="B",$P52="B"),0,$S52)+IF(OR($T52="B",$U52="B"),0,$X52)+IF(OR($Y52="B",$Z52="B"),0,$AC52)+IF(OR($AD52="B",$AE52="B"),0,$AH52)+IF(OR($AI52="B",$AJ52="B"),0,$AM52)+IF(OR($HP31="B",$AO52="B"),0,$AR52)+IF(OR($AS52="B",$AT52="B"),0,$AW52)+IF(OR($AX52="B",$AY52="B"),0,$BB52)+IF(OR($BC52="B",$BD52="B"),0,$BG52)+IF(OR($BH52="B",$BI52="B"),0,$BL52)+IF(OR($BM52="B",$BN52="B"),0,$BQ52)+IF(OR($BR52="B",$BS52="B"),0,$BV52)+IF(OR($BW52="B",$BX52="B"),0,$CA52)+IF(OR($CB52="B",$CC52="B"),0,$CF52)+IF(OR($CG52="B",$CH52="B"),0,$CK52)+IF(OR($CL52="B",$CM52="B"),0,$CP52)+IF(OR($CQ52="B",$CR52="B"),0,$CU52)+IF(OR($CV52="B",$CW52="B"),0,$CZ52)+IF(OR($DA52="B",$DB52="B"),0,$DE52)+IF(OR($DF52="B",$DG52="B"),0,$DJ52)+IF(OR($DK52="B",$DL52="B"),0,$DO52)+IF(OR($DP52="B",$DQ52="B"),0,$DT52)+IF(OR($DU52="B",$DV52="B"),0,$DY52)+IF(OR($DZ52="B",$EA52="B"),0,$ED52)+IF(OR($EE52="B",$EF52="B"),0,$EI52)</f>
        <v>247</v>
      </c>
      <c r="ES52" s="28">
        <f>IF(EJ52&gt;0,EQ52/EJ52," " )</f>
        <v>18.333333333333332</v>
      </c>
      <c r="ET52" s="62">
        <f>IF(EL52&gt;0,ER52/EL52," " )</f>
        <v>17.642857142857142</v>
      </c>
      <c r="EU52" s="63"/>
      <c r="EV52" s="270">
        <f>EQ52+EX$20-EJ52</f>
        <v>287</v>
      </c>
      <c r="EW52" s="272">
        <f>ER52+EX$20-EL52</f>
        <v>260</v>
      </c>
      <c r="EX52" s="23">
        <f>IF(EJ52&gt;0,EV52/EJ52," " )</f>
        <v>19.133333333333333</v>
      </c>
      <c r="EY52" s="74">
        <f>IF(EL52&gt;0,EW52/EL52," " )</f>
        <v>18.571428571428573</v>
      </c>
      <c r="EZ52" s="63"/>
      <c r="FA52" s="368">
        <f>EJ52-EM52</f>
        <v>15</v>
      </c>
      <c r="FB52" s="369">
        <f>EM52</f>
        <v>0</v>
      </c>
      <c r="FC52" s="365">
        <f>G52+L52+Q52+V52+AA52+AF52+AK52+AP52+AU52+AZ52+BE52+BJ52+BO52+BT52+BY52+CD52+CI52+CN52+CS52+CX52+DC52+DH52+DM52+DR52+DW52+EB52+EG52</f>
        <v>5.0738598252106319</v>
      </c>
      <c r="FD52" s="475">
        <f>IF(EJ52&gt;0,FC52/EJ52," " )</f>
        <v>0.33825732168070882</v>
      </c>
      <c r="FE52" s="488">
        <f>H52+M52+R52+W52+AB52+AG52+AL52+AQ52+AV52+BA52+BF52+BK52+BP52+BU52+BZ52+CE52+CJ52+CO52+CT52+CY52+DD52+DI52+DN52+DS52+DX52+EC52+EH52</f>
        <v>9.4585332342388782</v>
      </c>
      <c r="FF52" s="232">
        <f>IF(EJ52&gt;0,FE52/EJ52," " )</f>
        <v>0.63056888228259189</v>
      </c>
      <c r="FG52" s="15"/>
      <c r="FH52" s="37">
        <f t="shared" si="0"/>
        <v>26</v>
      </c>
    </row>
    <row r="53" spans="2:164" ht="17" customHeight="1" thickBot="1" x14ac:dyDescent="0.25">
      <c r="B53" s="284" t="s">
        <v>95</v>
      </c>
      <c r="C53" s="285" t="s">
        <v>96</v>
      </c>
      <c r="D53" s="328">
        <v>525541</v>
      </c>
      <c r="E53" s="329"/>
      <c r="F53" s="314">
        <v>15</v>
      </c>
      <c r="G53" s="335">
        <v>0.30952380952380953</v>
      </c>
      <c r="H53" s="335">
        <v>0.64285714285714279</v>
      </c>
      <c r="I53" s="314">
        <f>SUM(E53:F53)+IF(E53="B",1,0)*E$102+IF(F53="B",1,0)*F$102+IF(E53="Løype",1)*$O$4+IF(F53="Løype",1)*$O$4+IF(E53="Arr",1)*$O$5+IF(F53="Arr",1)*$O$5</f>
        <v>15</v>
      </c>
      <c r="J53" s="330"/>
      <c r="K53" s="331">
        <v>11</v>
      </c>
      <c r="L53" s="278">
        <v>0.5625</v>
      </c>
      <c r="M53" s="278">
        <v>0.52083333333333326</v>
      </c>
      <c r="N53" s="314">
        <f>SUM(J53:K53)+IF(J53="B",1,0)*J$102+IF(K53="B",1,0)*K$102+IF(J53="Løype",1)*$O$4+IF(K53="Løype",1)*$O$4+IF(J53="Arr",1)*$O$5+IF(K53="Arr",1)*$O$5</f>
        <v>11</v>
      </c>
      <c r="O53" s="332">
        <v>11</v>
      </c>
      <c r="P53" s="331"/>
      <c r="Q53" s="278">
        <v>0.5625</v>
      </c>
      <c r="R53" s="278">
        <v>0.47916666666666663</v>
      </c>
      <c r="S53" s="314">
        <f>SUM(O53:P53)+IF(O53="B",1,0)*O$102+IF(P53="B",1,0)*P$102+IF(O53="Løype",1)*$O$4+IF(P53="Løype",1)*$O$4+IF(O53="Arr",1)*$O$5+IF(P53="Arr",1)*$O$5</f>
        <v>11</v>
      </c>
      <c r="T53" s="332">
        <v>10</v>
      </c>
      <c r="U53" s="331"/>
      <c r="V53" s="278">
        <v>0.60416666666666674</v>
      </c>
      <c r="W53" s="278">
        <v>0.6875</v>
      </c>
      <c r="X53" s="314">
        <f>SUM(T53:U53)+IF(T53="B",1,0)*T$102+IF(U53="B",1,0)*U$102+IF(T53="Løype",1)*$O$4+IF(U53="Løype",1)*$O$4+IF(T53="Arr",1)*$O$5+IF(U53="Arr",1)*$O$5</f>
        <v>10</v>
      </c>
      <c r="Y53" s="332"/>
      <c r="Z53" s="316">
        <v>15</v>
      </c>
      <c r="AA53" s="278">
        <v>0.532258064516129</v>
      </c>
      <c r="AB53" s="278">
        <v>0.59677419354838712</v>
      </c>
      <c r="AC53" s="314">
        <f>SUM(Y53:Z53)+IF(Y53="B",1,0)*Y$102+IF(Z53="B",1,0)*Z$102+IF(Y53="Løype",1)*$O$4+IF(Z53="Løype",1)*$O$4+IF(Y53="Arr",1)*$O$5+IF(Z53="Arr",1)*$O$5</f>
        <v>15</v>
      </c>
      <c r="AD53" s="332"/>
      <c r="AE53" s="316">
        <v>13</v>
      </c>
      <c r="AF53" s="278">
        <v>0.3571428571428571</v>
      </c>
      <c r="AG53" s="278">
        <v>0.5</v>
      </c>
      <c r="AH53" s="314">
        <f>SUM(AD53:AE53)+IF(AD53="B",1,0)*AD$102+IF(AE53="B",1,0)*AE$102+IF(AD53="Løype",1)*$O$4+IF(AE53="Løype",1)*$O$4+IF(AD53="Arr",1)*$O$5+IF(AE53="Arr",1)*$O$5</f>
        <v>13</v>
      </c>
      <c r="AI53" s="286"/>
      <c r="AJ53" s="283">
        <v>10</v>
      </c>
      <c r="AK53" s="607">
        <v>0.54761904761904767</v>
      </c>
      <c r="AL53" s="278">
        <v>0.7857142857142857</v>
      </c>
      <c r="AM53" s="314">
        <f>SUM(AI53:AJ53)+IF(AI53="B",1,0)*AI$102+IF(AJ53="B",1,0)*AJ$102+IF(AI53="Løype",1)*$O$4+IF(AJ53="Løype",1)*$O$4+IF(AI53="Arr",1)*$O$5+IF(AJ53="Arr",1)*$O$5</f>
        <v>10</v>
      </c>
      <c r="AN53" s="286"/>
      <c r="AO53" s="283">
        <v>7</v>
      </c>
      <c r="AP53" s="278">
        <v>0.72916666666666674</v>
      </c>
      <c r="AQ53" s="278">
        <v>0.8125</v>
      </c>
      <c r="AR53" s="314">
        <f>SUM(AN53:AO53)+IF(AN53="B",1,0)*AN$102+IF(AO53="B",1,0)*AO$102+IF(AN53="Løype",1)*$O$4+IF(AO53="Løype",1)*$O$4+IF(AN53="Arr",1)*$O$5+IF(AO53="Arr",1)*$O$5</f>
        <v>7</v>
      </c>
      <c r="AS53" s="286"/>
      <c r="AT53" s="283">
        <v>8</v>
      </c>
      <c r="AU53" s="278">
        <v>0.67391304347826086</v>
      </c>
      <c r="AV53" s="278">
        <v>0.76086956521739135</v>
      </c>
      <c r="AW53" s="314">
        <f>SUM(AS53:AT53)+IF(AS53="B",1,0)*AS$102+IF(AT53="B",1,0)*AT$102+IF(AS53="Løype",1)*$O$4+IF(AT53="Løype",1)*$O$4+IF(AS53="Arr",1)*$O$5+IF(AT53="Arr",1)*$O$5</f>
        <v>8</v>
      </c>
      <c r="AX53" s="286"/>
      <c r="AY53" s="283">
        <v>8</v>
      </c>
      <c r="AZ53" s="278">
        <v>0.72222222222222221</v>
      </c>
      <c r="BA53" s="278">
        <v>0.68518518518518512</v>
      </c>
      <c r="BB53" s="314">
        <f>SUM(AX53:AY53)+IF(AX53="B",1,0)*AX$102+IF(AY53="B",1,0)*AY$102+IF(AX53="Løype",1)*$O$4+IF(AY53="Løype",1)*$O$4+IF(AX53="Arr",1)*$O$5+IF(AY53="Arr",1)*$O$5</f>
        <v>8</v>
      </c>
      <c r="BC53" s="286"/>
      <c r="BD53" s="283">
        <v>19</v>
      </c>
      <c r="BE53" s="333">
        <v>0.31481481481481477</v>
      </c>
      <c r="BF53" s="278">
        <v>0.38888888888888884</v>
      </c>
      <c r="BG53" s="314">
        <f>SUM(BC53:BD53)+IF(BC53="B",1,0)*BC$102+IF(BD53="B",1,0)*BD$102+IF(BC53="Løype",1)*$O$4+IF(BD53="Løype",1)*$O$4+IF(BC53="Arr",1)*$O$5+IF(BD53="Arr",1)*$O$5</f>
        <v>19</v>
      </c>
      <c r="BH53" s="327"/>
      <c r="BI53" s="283">
        <v>7</v>
      </c>
      <c r="BJ53" s="333">
        <v>0.5</v>
      </c>
      <c r="BK53" s="278">
        <v>0.96153846153846156</v>
      </c>
      <c r="BL53" s="314">
        <f>SUM(BH53:BI53)+IF(BH53="B",1,0)*BH$102+IF(BI53="B",1,0)*BI$102+IF(BH53="Løype",1)*$O$4+IF(BI53="Løype",1)*$O$4+IF(BH53="Arr",1)*$O$5+IF(BI53="Arr",1)*$O$5</f>
        <v>7</v>
      </c>
      <c r="BM53" s="334"/>
      <c r="BN53" s="283">
        <v>11</v>
      </c>
      <c r="BO53" s="333">
        <v>0.5625</v>
      </c>
      <c r="BP53" s="278">
        <v>0.97916666666666663</v>
      </c>
      <c r="BQ53" s="314">
        <f>SUM(BM53:BN53)+IF(BM53="B",1,0)*BM$102+IF(BN53="B",1,0)*BN$102+IF(BM53="Løype",1)*$O$4+IF(BN53="Løype",1)*$O$4+IF(BM53="Arr",1)*$O$5+IF(BN53="Arr",1)*$O$5</f>
        <v>11</v>
      </c>
      <c r="BR53" s="327"/>
      <c r="BS53" s="283">
        <v>14</v>
      </c>
      <c r="BT53" s="333">
        <v>0.42000000000000004</v>
      </c>
      <c r="BU53" s="278">
        <v>0.5</v>
      </c>
      <c r="BV53" s="314">
        <f>SUM(BR53:BS53)+IF(BR53="B",1,0)*BR$102+IF(BS53="B",1,0)*BS$102+IF(BR53="Løype",1)*$O$4+IF(BS53="Løype",1)*$O$4+IF(BR53="Arr",1)*$O$5+IF(BS53="Arr",1)*$O$5</f>
        <v>14</v>
      </c>
      <c r="BW53" s="327"/>
      <c r="BX53" s="283">
        <v>10</v>
      </c>
      <c r="BY53" s="560">
        <v>0.68333333333333335</v>
      </c>
      <c r="BZ53" s="278">
        <v>0.65</v>
      </c>
      <c r="CA53" s="314">
        <f>SUM(BW53:BX53)+IF(BW53="B",1,0)*BW$102+IF(BX53="B",1,0)*BX$102+IF(BW53="Løype",1)*$O$4+IF(BX53="Løype",1)*$O$4+IF(BW53="Arr",1)*$O$5+IF(BX53="Arr",1)*$O$5</f>
        <v>10</v>
      </c>
      <c r="CB53" s="327"/>
      <c r="CC53" s="283">
        <v>26</v>
      </c>
      <c r="CD53" s="333">
        <v>0.1166666666666667</v>
      </c>
      <c r="CE53" s="278">
        <v>5.0000000000000044E-2</v>
      </c>
      <c r="CF53" s="314">
        <f>SUM(CB53:CC53)+IF(CB53="B",1,0)*CB$102+IF(CC53="B",1,0)*CC$102+IF(CB53="Løype",1)*$O$4+IF(CC53="Løype",1)*$O$4+IF(CB53="Arr",1)*$O$5+IF(CC53="Arr",1)*$O$5</f>
        <v>26</v>
      </c>
      <c r="CG53" s="327"/>
      <c r="CH53" s="283">
        <v>17</v>
      </c>
      <c r="CI53" s="333">
        <v>0.44999999999999996</v>
      </c>
      <c r="CJ53" s="278">
        <v>0.44999999999999996</v>
      </c>
      <c r="CK53" s="314">
        <f>SUM(CG53:CH53)+IF(CG53="B",1,0)*CG$102+IF(CH53="B",1,0)*CH$102+IF(CG53="Løype",1)*$O$4+IF(CH53="Løype",1)*$O$4+IF(CG53="Arr",1)*$O$5+IF(CH53="Arr",1)*$O$5</f>
        <v>17</v>
      </c>
      <c r="CL53" s="327"/>
      <c r="CM53" s="283">
        <v>18</v>
      </c>
      <c r="CN53" s="333">
        <v>0.453125</v>
      </c>
      <c r="CO53" s="511">
        <v>0.578125</v>
      </c>
      <c r="CP53" s="314">
        <f>SUM(CL53:CM53)+IF(CL53="B",1,0)*CL$102+IF(CM53="B",1,0)*CM$102+IF(CL53="Løype",1)*$O$4+IF(CM53="Løype",1)*$O$4+IF(CL53="Arr",1)*$O$5+IF(CM53="Arr",1)*$O$5</f>
        <v>18</v>
      </c>
      <c r="CQ53" s="327"/>
      <c r="CR53" s="283">
        <v>11</v>
      </c>
      <c r="CS53" s="316">
        <v>0.47499999999999998</v>
      </c>
      <c r="CT53" s="330">
        <v>0.57499999999999996</v>
      </c>
      <c r="CU53" s="314">
        <f>SUM(CQ53:CR53)+IF(CQ53="B",1,0)*CQ$102+IF(CR53="B",1,0)*CR$102+IF(CQ53="Løype",1)*$O$4+IF(CR53="Løype",1)*$O$4+IF(CQ53="Arr",1)*$O$5+IF(CR53="Arr",1)*$O$5</f>
        <v>11</v>
      </c>
      <c r="CV53" s="327"/>
      <c r="CW53" s="283">
        <v>18</v>
      </c>
      <c r="CX53" s="333">
        <v>0.46969696969696972</v>
      </c>
      <c r="CY53" s="278">
        <v>0.43939393939393945</v>
      </c>
      <c r="CZ53" s="314">
        <f>SUM(CV53:CW53)+IF(CV53="B",1,0)*CV$102+IF(CW53="B",1,0)*CW$102+IF(CV53="Løype",1)*$O$4+IF(CW53="Løype",1)*$O$4+IF(CV53="Arr",1)*$O$5+IF(CW53="Arr",1)*$O$5</f>
        <v>18</v>
      </c>
      <c r="DA53" s="327"/>
      <c r="DB53" s="283"/>
      <c r="DC53" s="316"/>
      <c r="DD53" s="330"/>
      <c r="DE53" s="314">
        <f>SUM(DA53:DB53)+IF(DA53="B",1,0)*DA$102+IF(DB53="B",1,0)*DB$102+IF(DA53="Løype",1)*$O$4+IF(DB53="Løype",1)*$O$4+IF(DA53="Arr",1)*$O$5+IF(DB53="Arr",1)*$O$5</f>
        <v>0</v>
      </c>
      <c r="DF53" s="327"/>
      <c r="DG53" s="283">
        <v>13</v>
      </c>
      <c r="DH53" s="333">
        <v>0.65277777777777779</v>
      </c>
      <c r="DI53" s="278">
        <v>0.65277777777777779</v>
      </c>
      <c r="DJ53" s="314">
        <f>SUM(DF53:DG53)+IF(DF53="B",1,0)*DF$102+IF(DG53="B",1,0)*DG$102+IF(DF53="Løype",1)*$O$4+IF(DG53="Løype",1)*$O$4+IF(DF53="Arr",1)*$O$5+IF(DG53="Arr",1)*$O$5</f>
        <v>13</v>
      </c>
      <c r="DK53" s="327"/>
      <c r="DL53" s="283">
        <v>13</v>
      </c>
      <c r="DM53" s="333">
        <v>0.5535714285714286</v>
      </c>
      <c r="DN53" s="278">
        <v>0.73214285714285721</v>
      </c>
      <c r="DO53" s="314">
        <f>SUM(DK53:DL53)+IF(DK53="B",1,0)*DK$102+IF(DL53="B",1,0)*DL$102+IF(DK53="Løype",1)*$O$4+IF(DL53="Løype",1)*$O$4+IF(DK53="Arr",1)*$O$5+IF(DL53="Arr",1)*$O$5</f>
        <v>13</v>
      </c>
      <c r="DP53" s="327"/>
      <c r="DQ53" s="283">
        <v>16</v>
      </c>
      <c r="DR53" s="333">
        <v>0.46551724137931039</v>
      </c>
      <c r="DS53" s="278">
        <v>0.5</v>
      </c>
      <c r="DT53" s="314">
        <f>SUM(DP53:DQ53)+IF(DP53="B",1,0)*DP$102+IF(DQ53="B",1,0)*DQ$102+IF(DP53="Løype",1)*$O$4+IF(DQ53="Løype",1)*$O$4+IF(DP53="Arr",1)*$O$5+IF(DQ53="Arr",1)*$O$5</f>
        <v>16</v>
      </c>
      <c r="DU53" s="327"/>
      <c r="DV53" s="283">
        <v>12</v>
      </c>
      <c r="DW53" s="518">
        <v>0.65151515151515149</v>
      </c>
      <c r="DX53" s="520">
        <v>0.59090909090909083</v>
      </c>
      <c r="DY53" s="314">
        <f>SUM(DU53:DV53)+IF(DU53="B",1,0)*DU$102+IF(DV53="B",1,0)*DV$102+IF(DU53="Løype",1)*$O$4+IF(DV53="Løype",1)*$O$4+IF(DU53="Arr",1)*$O$5+IF(DV53="Arr",1)*$O$5</f>
        <v>12</v>
      </c>
      <c r="DZ53" s="538"/>
      <c r="EA53" s="513">
        <v>17</v>
      </c>
      <c r="EB53" s="518">
        <v>0.61111111111111116</v>
      </c>
      <c r="EC53" s="520">
        <v>0.67777777777777781</v>
      </c>
      <c r="ED53" s="314">
        <f>SUM(DZ53:EA53)+IF(DZ53="B",1,0)*DZ$102+IF(EA53="B",1,0)*EA$102+IF(DZ53="Løype",1)*$O$4+IF(EA53="Løype",1)*$O$4+IF(DZ53="Arr",1)*$O$5+IF(EA53="Arr",1)*$O$5</f>
        <v>17</v>
      </c>
      <c r="EE53" s="538"/>
      <c r="EF53" s="513">
        <v>13</v>
      </c>
      <c r="EG53" s="518">
        <v>0.67948717948717952</v>
      </c>
      <c r="EH53" s="520">
        <v>0.62820512820512819</v>
      </c>
      <c r="EI53" s="314">
        <f>SUM(EE53:EF53)+IF(EE53="B",1,0)*EE$102+IF(EF53="B",1,0)*EF$102+IF(EE53="Løype",1)*$O$4+IF(EF53="Løype",1)*$O$4+IF(EE53="Arr",1)*$O$5+IF(EF53="Arr",1)*$O$5</f>
        <v>13</v>
      </c>
      <c r="EJ53" s="528">
        <f>COUNTIF($E53:$EI53,"&gt;0")/4+COUNTIF($E53:$EI53,"B")/4+COUNTIF($E53:$EI53,"Arr")/4+COUNTIF($E53:$EI53,"Løype")/4</f>
        <v>26</v>
      </c>
      <c r="EK53" s="575">
        <f>COUNTIF($BH53:$EI53,"&gt;0")/4+COUNTIF($BH53:$EI53,"B")/4+COUNTIF($BH53:$EI53,"Arr")/4+COUNTIF($BH53:$EI53,"Løype")/4</f>
        <v>15</v>
      </c>
      <c r="EL53" s="293">
        <f>COUNTIF($E53:$EI53,"&gt;0")/4+COUNTIF($E53:$EI53,"Arr")/4+COUNTIF($E53:$EI53,"Løype")/4-COUNTIF($E53:$EI53,"B")*3/4</f>
        <v>26</v>
      </c>
      <c r="EM53" s="293">
        <f>COUNTIF(E53:EI53,"Arr")+COUNTIF(E53:EI53,"Løype")</f>
        <v>0</v>
      </c>
      <c r="EN53" s="569">
        <f>COUNTIF(BH53:EI53,"Arr")+COUNTIF(BH53:EI53,"Løype")</f>
        <v>0</v>
      </c>
      <c r="EO53" s="300">
        <f>EK53-EN53</f>
        <v>15</v>
      </c>
      <c r="EP53" s="15"/>
      <c r="EQ53" s="61">
        <f>$I53+$N53+$S53+$X53+$AC53+$AH53+$AM53+$AR53+$AW53+$BB53+$BG53+$BL53+$BQ53+$BV53+$CA53+$CF53+$CK53+$CP53+$CU53+$CZ53+$DE53+$DJ53+$DO53+$DT53+$DY53+$ED53+$EI53</f>
        <v>343</v>
      </c>
      <c r="ER53" s="191">
        <f>IF(OR($E53="B",$F53="B"),0,$I53)+IF(OR($J53="B",$K53="B"),0,$N53)+IF(OR($O53="B",$P53="B"),0,$S53)+IF(OR($T53="B",$U53="B"),0,$X53)+IF(OR($Y53="B",$Z53="B"),0,$AC53)+IF(OR($AD53="B",$AE53="B"),0,$AH53)+IF(OR($AI53="B",$AJ53="B"),0,$AM53)+IF(OR($HP31="B",$AO53="B"),0,$AR53)+IF(OR($AS53="B",$AT53="B"),0,$AW53)+IF(OR($AX53="B",$AY53="B"),0,$BB53)+IF(OR($BC53="B",$BD53="B"),0,$BG53)+IF(OR($BH53="B",$BI53="B"),0,$BL53)+IF(OR($BM53="B",$BN53="B"),0,$BQ53)+IF(OR($BR53="B",$BS53="B"),0,$BV53)+IF(OR($BW53="B",$BX53="B"),0,$CA53)+IF(OR($CB53="B",$CC53="B"),0,$CF53)+IF(OR($CG53="B",$CH53="B"),0,$CK53)+IF(OR($CL53="B",$CM53="B"),0,$CP53)+IF(OR($CQ53="B",$CR53="B"),0,$CU53)+IF(OR($CV53="B",$CW53="B"),0,$CZ53)+IF(OR($DA53="B",$DB53="B"),0,$DE53)+IF(OR($DF53="B",$DG53="B"),0,$DJ53)+IF(OR($DK53="B",$DL53="B"),0,$DO53)+IF(OR($DP53="B",$DQ53="B"),0,$DT53)+IF(OR($DU53="B",$DV53="B"),0,$DY53)+IF(OR($DZ53="B",$EA53="B"),0,$ED53)+IF(OR($EE53="B",$EF53="B"),0,$EI53)</f>
        <v>343</v>
      </c>
      <c r="ES53" s="28">
        <f>IF(EJ53&gt;0,EQ53/EJ53," " )</f>
        <v>13.192307692307692</v>
      </c>
      <c r="ET53" s="62">
        <f>IF(EL53&gt;0,ER53/EL53," " )</f>
        <v>13.192307692307692</v>
      </c>
      <c r="EU53" s="63"/>
      <c r="EV53" s="270">
        <f>EQ53+EX$20-EJ53</f>
        <v>344</v>
      </c>
      <c r="EW53" s="272">
        <f>ER53+EX$20-EL53</f>
        <v>344</v>
      </c>
      <c r="EX53" s="23">
        <f>IF(EJ53&gt;0,EV53/EJ53," " )</f>
        <v>13.23076923076923</v>
      </c>
      <c r="EY53" s="74">
        <f>IF(EL53&gt;0,EW53/EL53," " )</f>
        <v>13.23076923076923</v>
      </c>
      <c r="EZ53" s="63"/>
      <c r="FA53" s="368">
        <f>EJ53-EM53</f>
        <v>26</v>
      </c>
      <c r="FB53" s="369">
        <f>EM53</f>
        <v>0</v>
      </c>
      <c r="FC53" s="365">
        <f>G53+L53+Q53+V53+AA53+AF53+AK53+AP53+AU53+AZ53+BE53+BJ53+BO53+BT53+BY53+CD53+CI53+CN53+CS53+CX53+DC53+DH53+DM53+DR53+DW53+EB53+EG53</f>
        <v>13.660129052189403</v>
      </c>
      <c r="FD53" s="475">
        <f>IF(EJ53&gt;0,FC53/EJ53," " )</f>
        <v>0.52538957893036164</v>
      </c>
      <c r="FE53" s="488">
        <f>H53+M53+R53+W53+AB53+AG53+AL53+AQ53+AV53+BA53+BF53+BK53+BP53+BU53+BZ53+CE53+CJ53+CO53+CT53+CY53+DD53+DI53+DN53+DS53+DX53+EC53+EH53</f>
        <v>15.82532596082298</v>
      </c>
      <c r="FF53" s="232">
        <f>IF(EJ53&gt;0,FE53/EJ53," " )</f>
        <v>0.60866638310857613</v>
      </c>
      <c r="FG53" s="15"/>
      <c r="FH53" s="37">
        <f t="shared" si="0"/>
        <v>27</v>
      </c>
    </row>
    <row r="54" spans="2:164" ht="17" customHeight="1" thickBot="1" x14ac:dyDescent="0.25">
      <c r="B54" s="284" t="s">
        <v>135</v>
      </c>
      <c r="C54" s="285" t="s">
        <v>136</v>
      </c>
      <c r="D54" s="328">
        <v>519904</v>
      </c>
      <c r="E54" s="329"/>
      <c r="F54" s="314">
        <v>1</v>
      </c>
      <c r="G54" s="335">
        <v>0.97619047619047616</v>
      </c>
      <c r="H54" s="335">
        <v>0.83333333333333337</v>
      </c>
      <c r="I54" s="314">
        <f>SUM(E54:F54)+IF(E54="B",1,0)*E$102+IF(F54="B",1,0)*F$102+IF(E54="Løype",1)*$O$4+IF(F54="Løype",1)*$O$4+IF(E54="Arr",1)*$O$5+IF(F54="Arr",1)*$O$5</f>
        <v>1</v>
      </c>
      <c r="J54" s="330"/>
      <c r="K54" s="331"/>
      <c r="L54" s="330"/>
      <c r="M54" s="330"/>
      <c r="N54" s="314">
        <f>SUM(J54:K54)+IF(J54="B",1,0)*J$102+IF(K54="B",1,0)*K$102+IF(J54="Løype",1)*$O$4+IF(K54="Løype",1)*$O$4+IF(J54="Arr",1)*$O$5+IF(K54="Arr",1)*$O$5</f>
        <v>0</v>
      </c>
      <c r="O54" s="332">
        <v>6</v>
      </c>
      <c r="P54" s="331"/>
      <c r="Q54" s="278">
        <v>0.77083333333333337</v>
      </c>
      <c r="R54" s="278">
        <v>0.3125</v>
      </c>
      <c r="S54" s="314">
        <f>SUM(O54:P54)+IF(O54="B",1,0)*O$102+IF(P54="B",1,0)*P$102+IF(O54="Løype",1)*$O$4+IF(P54="Løype",1)*$O$4+IF(O54="Arr",1)*$O$5+IF(P54="Arr",1)*$O$5</f>
        <v>6</v>
      </c>
      <c r="T54" s="332">
        <v>2</v>
      </c>
      <c r="U54" s="331"/>
      <c r="V54" s="278">
        <v>0.9375</v>
      </c>
      <c r="W54" s="278">
        <v>0.52083333333333326</v>
      </c>
      <c r="X54" s="314">
        <f>SUM(T54:U54)+IF(T54="B",1,0)*T$102+IF(U54="B",1,0)*U$102+IF(T54="Løype",1)*$O$4+IF(U54="Løype",1)*$O$4+IF(T54="Arr",1)*$O$5+IF(U54="Arr",1)*$O$5</f>
        <v>2</v>
      </c>
      <c r="Y54" s="332"/>
      <c r="Z54" s="316">
        <v>3</v>
      </c>
      <c r="AA54" s="278">
        <v>0.91935483870967738</v>
      </c>
      <c r="AB54" s="278">
        <v>0.66129032258064524</v>
      </c>
      <c r="AC54" s="314">
        <f>SUM(Y54:Z54)+IF(Y54="B",1,0)*Y$102+IF(Z54="B",1,0)*Z$102+IF(Y54="Løype",1)*$O$4+IF(Z54="Løype",1)*$O$4+IF(Y54="Arr",1)*$O$5+IF(Z54="Arr",1)*$O$5</f>
        <v>3</v>
      </c>
      <c r="AD54" s="332"/>
      <c r="AE54" s="316">
        <v>2</v>
      </c>
      <c r="AF54" s="278">
        <v>0.9285714285714286</v>
      </c>
      <c r="AG54" s="278">
        <v>0.69047619047619047</v>
      </c>
      <c r="AH54" s="314">
        <f>SUM(AD54:AE54)+IF(AD54="B",1,0)*AD$102+IF(AE54="B",1,0)*AE$102+IF(AD54="Løype",1)*$O$4+IF(AE54="Løype",1)*$O$4+IF(AD54="Arr",1)*$O$5+IF(AE54="Arr",1)*$O$5</f>
        <v>2</v>
      </c>
      <c r="AI54" s="286"/>
      <c r="AJ54" s="283">
        <v>1</v>
      </c>
      <c r="AK54" s="607">
        <v>0.97619047619047616</v>
      </c>
      <c r="AL54" s="278">
        <v>0.54761904761904767</v>
      </c>
      <c r="AM54" s="314">
        <f>SUM(AI54:AJ54)+IF(AI54="B",1,0)*AI$102+IF(AJ54="B",1,0)*AJ$102+IF(AI54="Løype",1)*$O$4+IF(AJ54="Løype",1)*$O$4+IF(AI54="Arr",1)*$O$5+IF(AJ54="Arr",1)*$O$5</f>
        <v>1</v>
      </c>
      <c r="AN54" s="286"/>
      <c r="AO54" s="283">
        <v>3</v>
      </c>
      <c r="AP54" s="278">
        <v>0.89583333333333337</v>
      </c>
      <c r="AQ54" s="278">
        <v>0.47916666666666663</v>
      </c>
      <c r="AR54" s="314">
        <f>SUM(AN54:AO54)+IF(AN54="B",1,0)*AN$102+IF(AO54="B",1,0)*AO$102+IF(AN54="Løype",1)*$O$4+IF(AO54="Løype",1)*$O$4+IF(AN54="Arr",1)*$O$5+IF(AO54="Arr",1)*$O$5</f>
        <v>3</v>
      </c>
      <c r="AS54" s="286"/>
      <c r="AT54" s="81" t="s">
        <v>62</v>
      </c>
      <c r="AU54" s="278">
        <v>0.97826086956521741</v>
      </c>
      <c r="AV54" s="278">
        <v>0.93478260869565222</v>
      </c>
      <c r="AW54" s="314">
        <f>SUM(AS54:AT54)+IF(AS54="B",1,0)*AS$102+IF(AT54="B",1,0)*AT$102+IF(AS54="Løype",1)*$O$4+IF(AT54="Løype",1)*$O$4+IF(AS54="Arr",1)*$O$5+IF(AT54="Arr",1)*$O$5</f>
        <v>1</v>
      </c>
      <c r="AX54" s="286"/>
      <c r="AY54" s="283">
        <v>2</v>
      </c>
      <c r="AZ54" s="278">
        <v>0.94444444444444442</v>
      </c>
      <c r="BA54" s="278">
        <v>0.57407407407407407</v>
      </c>
      <c r="BB54" s="314">
        <f>SUM(AX54:AY54)+IF(AX54="B",1,0)*AX$102+IF(AY54="B",1,0)*AY$102+IF(AX54="Løype",1)*$O$4+IF(AY54="Løype",1)*$O$4+IF(AX54="Arr",1)*$O$5+IF(AY54="Arr",1)*$O$5</f>
        <v>2</v>
      </c>
      <c r="BC54" s="286"/>
      <c r="BD54" s="283" t="s">
        <v>2</v>
      </c>
      <c r="BE54" s="333">
        <v>9.259259259259256E-2</v>
      </c>
      <c r="BF54" s="278">
        <v>9.259259259259256E-2</v>
      </c>
      <c r="BG54" s="314">
        <f>SUM(BC54:BD54)+IF(BC54="B",1,0)*BC$102+IF(BD54="B",1,0)*BD$102+IF(BC54="Løype",1)*$O$4+IF(BD54="Løype",1)*$O$4+IF(BC54="Arr",1)*$O$5+IF(BD54="Arr",1)*$O$5</f>
        <v>23</v>
      </c>
      <c r="BH54" s="327"/>
      <c r="BI54" s="283"/>
      <c r="BJ54" s="316"/>
      <c r="BK54" s="330"/>
      <c r="BL54" s="314">
        <f>SUM(BH54:BI54)+IF(BH54="B",1,0)*BH$102+IF(BI54="B",1,0)*BI$102+IF(BH54="Løype",1)*$O$4+IF(BI54="Løype",1)*$O$4+IF(BH54="Arr",1)*$O$5+IF(BI54="Arr",1)*$O$5</f>
        <v>0</v>
      </c>
      <c r="BM54" s="334"/>
      <c r="BN54" s="283">
        <v>5</v>
      </c>
      <c r="BO54" s="333">
        <v>0.8125</v>
      </c>
      <c r="BP54" s="278">
        <v>0.14583333333333337</v>
      </c>
      <c r="BQ54" s="314">
        <f>SUM(BM54:BN54)+IF(BM54="B",1,0)*BM$102+IF(BN54="B",1,0)*BN$102+IF(BM54="Løype",1)*$O$4+IF(BN54="Løype",1)*$O$4+IF(BM54="Arr",1)*$O$5+IF(BN54="Arr",1)*$O$5</f>
        <v>5</v>
      </c>
      <c r="BR54" s="327"/>
      <c r="BS54" s="283">
        <v>1</v>
      </c>
      <c r="BT54" s="333">
        <v>0.98</v>
      </c>
      <c r="BU54" s="278">
        <v>0.26</v>
      </c>
      <c r="BV54" s="314">
        <f>SUM(BR54:BS54)+IF(BR54="B",1,0)*BR$102+IF(BS54="B",1,0)*BS$102+IF(BR54="Løype",1)*$O$4+IF(BS54="Løype",1)*$O$4+IF(BR54="Arr",1)*$O$5+IF(BS54="Arr",1)*$O$5</f>
        <v>1</v>
      </c>
      <c r="BW54" s="327"/>
      <c r="BX54" s="283">
        <v>1</v>
      </c>
      <c r="BY54" s="356">
        <v>0.98333333333333328</v>
      </c>
      <c r="BZ54" s="278">
        <v>0.85</v>
      </c>
      <c r="CA54" s="314">
        <f>SUM(BW54:BX54)+IF(BW54="B",1,0)*BW$102+IF(BX54="B",1,0)*BX$102+IF(BW54="Løype",1)*$O$4+IF(BX54="Løype",1)*$O$4+IF(BW54="Arr",1)*$O$5+IF(BX54="Arr",1)*$O$5</f>
        <v>1</v>
      </c>
      <c r="CB54" s="327"/>
      <c r="CC54" s="283">
        <v>1</v>
      </c>
      <c r="CD54" s="333">
        <v>0.98333333333333328</v>
      </c>
      <c r="CE54" s="278">
        <v>0.98333333333333328</v>
      </c>
      <c r="CF54" s="314">
        <f>SUM(CB54:CC54)+IF(CB54="B",1,0)*CB$102+IF(CC54="B",1,0)*CC$102+IF(CB54="Løype",1)*$O$4+IF(CC54="Løype",1)*$O$4+IF(CB54="Arr",1)*$O$5+IF(CC54="Arr",1)*$O$5</f>
        <v>1</v>
      </c>
      <c r="CG54" s="502"/>
      <c r="CH54" s="283">
        <v>1</v>
      </c>
      <c r="CI54" s="333">
        <v>0.98333333333333328</v>
      </c>
      <c r="CJ54" s="278">
        <v>0.71666666666666667</v>
      </c>
      <c r="CK54" s="314">
        <f>SUM(CG54:CH54)+IF(CI81="B",1,0)*CG$102+IF(CH54="B",1,0)*CH$102+IF(CI81="Løype",1)*$O$4+IF(CH54="Løype",1)*$O$4+IF(CI81="Arr",1)*$O$5+IF(CH54="Arr",1)*$O$5</f>
        <v>1</v>
      </c>
      <c r="CL54" s="327"/>
      <c r="CM54" s="283">
        <v>2</v>
      </c>
      <c r="CN54" s="333">
        <v>0.953125</v>
      </c>
      <c r="CO54" s="278">
        <v>0.640625</v>
      </c>
      <c r="CP54" s="314">
        <f>SUM(CL54:CM54)+IF(CL54="B",1,0)*CL$102+IF(CM54="B",1,0)*CM$102+IF(CL54="Løype",1)*$O$4+IF(CM54="Løype",1)*$O$4+IF(CL54="Arr",1)*$O$5+IF(CM54="Arr",1)*$O$5</f>
        <v>2</v>
      </c>
      <c r="CQ54" s="327"/>
      <c r="CR54" s="81" t="s">
        <v>62</v>
      </c>
      <c r="CS54" s="316">
        <v>0.97499999999999998</v>
      </c>
      <c r="CT54" s="330">
        <v>0.97499999999999998</v>
      </c>
      <c r="CU54" s="314">
        <f>SUM(CQ54:CR54)+IF(CQ54="B",1,0)*CQ$102+IF(CR54="B",1,0)*CR$102+IF(CQ54="Løype",1)*$O$4+IF(CR54="Løype",1)*$O$4+IF(CQ54="Arr",1)*$O$5+IF(CR54="Arr",1)*$O$5</f>
        <v>1</v>
      </c>
      <c r="CV54" s="327"/>
      <c r="CW54" s="283">
        <v>1</v>
      </c>
      <c r="CX54" s="333">
        <v>0.98484848484848486</v>
      </c>
      <c r="CY54" s="278">
        <v>0.83333333333333337</v>
      </c>
      <c r="CZ54" s="314">
        <f>SUM(CV54:CW54)+IF(CV54="B",1,0)*CV$102+IF(CW54="B",1,0)*CW$102+IF(CV54="Løype",1)*$O$4+IF(CW54="Løype",1)*$O$4+IF(CV54="Arr",1)*$O$5+IF(CW54="Arr",1)*$O$5</f>
        <v>1</v>
      </c>
      <c r="DA54" s="327"/>
      <c r="DB54" s="283"/>
      <c r="DC54" s="316"/>
      <c r="DD54" s="330"/>
      <c r="DE54" s="314">
        <f>SUM(DA54:DB54)+IF(DA54="B",1,0)*DA$102+IF(DB54="B",1,0)*DB$102+IF(DA54="Løype",1)*$O$4+IF(DB54="Løype",1)*$O$4+IF(DA54="Arr",1)*$O$5+IF(DB54="Arr",1)*$O$5</f>
        <v>0</v>
      </c>
      <c r="DF54" s="327"/>
      <c r="DG54" s="283">
        <v>10</v>
      </c>
      <c r="DH54" s="333">
        <v>0.73611111111111116</v>
      </c>
      <c r="DI54" s="278">
        <v>0.34722222222222221</v>
      </c>
      <c r="DJ54" s="314">
        <f>SUM(DF54:DG54)+IF(DF54="B",1,0)*DF$102+IF(DG54="B",1,0)*DG$102+IF(DF54="Løype",1)*$O$4+IF(DG54="Løype",1)*$O$4+IF(DF54="Arr",1)*$O$5+IF(DG54="Arr",1)*$O$5</f>
        <v>10</v>
      </c>
      <c r="DK54" s="327"/>
      <c r="DL54" s="283">
        <v>2</v>
      </c>
      <c r="DM54" s="333">
        <v>0.9464285714285714</v>
      </c>
      <c r="DN54" s="278">
        <v>0.875</v>
      </c>
      <c r="DO54" s="314">
        <f>SUM(DK54:DL54)+IF(DK54="B",1,0)*DK$102+IF(DL54="B",1,0)*DL$102+IF(DK54="Løype",1)*$O$4+IF(DL54="Løype",1)*$O$4+IF(DK54="Arr",1)*$O$5+IF(DL54="Arr",1)*$O$5</f>
        <v>2</v>
      </c>
      <c r="DP54" s="327"/>
      <c r="DQ54" s="283">
        <v>1</v>
      </c>
      <c r="DR54" s="333">
        <v>0.98275862068965514</v>
      </c>
      <c r="DS54" s="278">
        <v>0.84482758620689657</v>
      </c>
      <c r="DT54" s="314">
        <f>SUM(DP54:DQ54)+IF(DP54="B",1,0)*DP$102+IF(DQ54="B",1,0)*DQ$102+IF(DP54="Løype",1)*$O$4+IF(DQ54="Løype",1)*$O$4+IF(DP54="Arr",1)*$O$5+IF(DQ54="Arr",1)*$O$5</f>
        <v>1</v>
      </c>
      <c r="DU54" s="327"/>
      <c r="DV54" s="283">
        <v>24</v>
      </c>
      <c r="DW54" s="333">
        <v>0.22727272727272729</v>
      </c>
      <c r="DX54" s="278">
        <v>1.5151515151515138E-2</v>
      </c>
      <c r="DY54" s="314">
        <f>SUM(DU54:DV54)+IF(DU54="B",1,0)*DU$102+IF(DV54="B",1,0)*DV$102+IF(DU54="Løype",1)*$O$4+IF(DV54="Løype",1)*$O$4+IF(DU54="Arr",1)*$O$5+IF(DV54="Arr",1)*$O$5</f>
        <v>24</v>
      </c>
      <c r="DZ54" s="538"/>
      <c r="EA54" s="283"/>
      <c r="EB54" s="316"/>
      <c r="EC54" s="330"/>
      <c r="ED54" s="314">
        <f>SUM(DZ54:EA54)+IF(DZ54="B",1,0)*DZ$102+IF(EA54="B",1,0)*EA$102+IF(DZ54="Løype",1)*$O$4+IF(EA54="Løype",1)*$O$4+IF(DZ54="Arr",1)*$O$5+IF(EA54="Arr",1)*$O$5</f>
        <v>0</v>
      </c>
      <c r="EE54" s="538"/>
      <c r="EF54" s="283">
        <v>2</v>
      </c>
      <c r="EG54" s="518">
        <v>0.96153846153846156</v>
      </c>
      <c r="EH54" s="520">
        <v>0.75641025641025639</v>
      </c>
      <c r="EI54" s="314">
        <f>SUM(EE54:EF54)+IF(EE54="B",1,0)*EE$102+IF(EF54="B",1,0)*EF$102+IF(EE54="Løype",1)*$O$4+IF(EF54="Løype",1)*$O$4+IF(EE54="Arr",1)*$O$5+IF(EF54="Arr",1)*$O$5</f>
        <v>2</v>
      </c>
      <c r="EJ54" s="528">
        <f>COUNTIF($E54:$EI54,"&gt;0")/4+COUNTIF($E54:$EI54,"B")/4+COUNTIF($E54:$EI54,"Arr")/4+COUNTIF($E54:$EI54,"Løype")/4</f>
        <v>23</v>
      </c>
      <c r="EK54" s="575">
        <f>COUNTIF($BH54:$EI54,"&gt;0")/4+COUNTIF($BH54:$EI54,"B")/4+COUNTIF($BH54:$EI54,"Arr")/4+COUNTIF($BH54:$EI54,"Løype")/4</f>
        <v>13</v>
      </c>
      <c r="EL54" s="293">
        <f>COUNTIF($E54:$EI54,"&gt;0")/4+COUNTIF($E54:$EI54,"Arr")/4+COUNTIF($E54:$EI54,"Løype")/4-COUNTIF($E54:$EI54,"B")*3/4</f>
        <v>22</v>
      </c>
      <c r="EM54" s="293">
        <f>COUNTIF(E54:EI54,"Arr")+COUNTIF(E54:EI54,"Løype")</f>
        <v>2</v>
      </c>
      <c r="EN54" s="569">
        <f>COUNTIF(BH54:EI54,"Arr")+COUNTIF(BH54:EI54,"Løype")</f>
        <v>1</v>
      </c>
      <c r="EO54" s="300">
        <f>EK54-EN54</f>
        <v>12</v>
      </c>
      <c r="EP54" s="15"/>
      <c r="EQ54" s="61">
        <f>$I54+$N54+$S54+$X54+$AC54+$AH54+$AM54+$AR54+$AW54+$BB54+$BG54+$BL54+$BQ54+$BV54+$CA54+$CF54+$CK54+$CP54+$CU54+$CZ54+$DE54+$DJ54+$DO54+$DT54+$DY54+$ED54+$EI54</f>
        <v>96</v>
      </c>
      <c r="ER54" s="191">
        <f>IF(OR($E54="B",$F54="B"),0,$I54)+IF(OR($J54="B",$K54="B"),0,$N54)+IF(OR($O54="B",$P54="B"),0,$S54)+IF(OR($T54="B",$U54="B"),0,$X54)+IF(OR($Y54="B",$Z54="B"),0,$AC54)+IF(OR($AD54="B",$AE54="B"),0,$AH54)+IF(OR($AI54="B",$AJ54="B"),0,$AM54)+IF(OR($HP32="B",$AO54="B"),0,$AR54)+IF(OR($AS54="B",$AT54="B"),0,$AW54)+IF(OR($AX54="B",$AY54="B"),0,$BB54)+IF(OR($BC54="B",$BD54="B"),0,$BG54)+IF(OR($BH54="B",$BI54="B"),0,$BL54)+IF(OR($BM54="B",$BN54="B"),0,$BQ54)+IF(OR($BR54="B",$BS54="B"),0,$BV54)+IF(OR($BW54="B",$BX54="B"),0,$CA54)+IF(OR($CB54="B",$CC54="B"),0,$CF54)+IF(OR($CG54="B",$CH54="B"),0,$CK54)+IF(OR($CL54="B",$CM54="B"),0,$CP54)+IF(OR($CQ54="B",$CR54="B"),0,$CU54)+IF(OR($CV54="B",$CW54="B"),0,$CZ54)+IF(OR($DA54="B",$DB54="B"),0,$DE54)+IF(OR($DF54="B",$DG54="B"),0,$DJ54)+IF(OR($DK54="B",$DL54="B"),0,$DO54)+IF(OR($DP54="B",$DQ54="B"),0,$DT54)+IF(OR($DU54="B",$DV54="B"),0,$DY54)+IF(OR($DZ54="B",$EA54="B"),0,$ED54)+IF(OR($EE54="B",$EF54="B"),0,$EI54)</f>
        <v>73</v>
      </c>
      <c r="ES54" s="28">
        <f>IF(EJ54&gt;0,EQ54/EJ54," " )</f>
        <v>4.1739130434782608</v>
      </c>
      <c r="ET54" s="62">
        <f>IF(EL54&gt;0,ER54/EL54," " )</f>
        <v>3.3181818181818183</v>
      </c>
      <c r="EU54" s="63"/>
      <c r="EV54" s="270">
        <f>EQ54+EX$20-EJ54</f>
        <v>100</v>
      </c>
      <c r="EW54" s="272">
        <f>ER54+EX$20-EL54</f>
        <v>78</v>
      </c>
      <c r="EX54" s="23">
        <f>IF(EJ54&gt;0,EV54/EJ54," " )</f>
        <v>4.3478260869565215</v>
      </c>
      <c r="EY54" s="74">
        <f>IF(EL54&gt;0,EW54/EL54," " )</f>
        <v>3.5454545454545454</v>
      </c>
      <c r="EZ54" s="63"/>
      <c r="FA54" s="368">
        <f>EJ54-EM54</f>
        <v>21</v>
      </c>
      <c r="FB54" s="369">
        <f>EM54</f>
        <v>2</v>
      </c>
      <c r="FC54" s="365">
        <f>G54+L54+Q54+V54+AA54+AF54+AK54+AP54+AU54+AZ54+BE54+BJ54+BO54+BT54+BY54+CD54+CI54+CN54+CS54+CX54+DC54+DH54+DM54+DR54+DW54+EB54+EG54</f>
        <v>19.929354769819987</v>
      </c>
      <c r="FD54" s="475">
        <f>IF(EJ54&gt;0,FC54/EJ54," " )</f>
        <v>0.86649368564434726</v>
      </c>
      <c r="FE54" s="488">
        <f>H54+M54+R54+W54+AB54+AG54+AL54+AQ54+AV54+BA54+BF54+BK54+BP54+BU54+BZ54+CE54+CJ54+CO54+CT54+CY54+DD54+DI54+DN54+DS54+DX54+EC54+EH54</f>
        <v>13.890071416029091</v>
      </c>
      <c r="FF54" s="232">
        <f>IF(EJ54&gt;0,FE54/EJ54," " )</f>
        <v>0.6039161485230039</v>
      </c>
      <c r="FG54" s="15"/>
      <c r="FH54" s="37">
        <f t="shared" si="0"/>
        <v>28</v>
      </c>
    </row>
    <row r="55" spans="2:164" ht="17" customHeight="1" thickBot="1" x14ac:dyDescent="0.25">
      <c r="B55" s="284" t="s">
        <v>117</v>
      </c>
      <c r="C55" s="285" t="s">
        <v>166</v>
      </c>
      <c r="D55" s="328">
        <v>511415</v>
      </c>
      <c r="E55" s="329"/>
      <c r="F55" s="314">
        <v>16</v>
      </c>
      <c r="G55" s="335">
        <v>0.26190476190476186</v>
      </c>
      <c r="H55" s="335">
        <v>0.26190476190476186</v>
      </c>
      <c r="I55" s="314">
        <f>SUM(E55:F55)+IF(E55="B",1,0)*E$102+IF(F55="B",1,0)*F$102+IF(E55="Løype",1)*$O$4+IF(F55="Løype",1)*$O$4+IF(E55="Arr",1)*$O$5+IF(F55="Arr",1)*$O$5</f>
        <v>16</v>
      </c>
      <c r="J55" s="330"/>
      <c r="K55" s="331">
        <v>6</v>
      </c>
      <c r="L55" s="278">
        <v>0.77083333333333337</v>
      </c>
      <c r="M55" s="278">
        <v>0.72916666666666674</v>
      </c>
      <c r="N55" s="314">
        <f>SUM(J55:K55)+IF(J55="B",1,0)*J$102+IF(K55="B",1,0)*K$102+IF(J55="Løype",1)*$O$4+IF(K55="Løype",1)*$O$4+IF(J55="Arr",1)*$O$5+IF(K55="Arr",1)*$O$5</f>
        <v>6</v>
      </c>
      <c r="O55" s="332"/>
      <c r="P55" s="331"/>
      <c r="Q55" s="330"/>
      <c r="R55" s="330"/>
      <c r="S55" s="314">
        <f>SUM(O55:P55)+IF(O55="B",1,0)*O$102+IF(P55="B",1,0)*P$102+IF(O55="Løype",1)*$O$4+IF(P55="Løype",1)*$O$4+IF(O55="Arr",1)*$O$5+IF(P55="Arr",1)*$O$5</f>
        <v>0</v>
      </c>
      <c r="T55" s="332">
        <v>3</v>
      </c>
      <c r="U55" s="331"/>
      <c r="V55" s="278">
        <v>0.89583333333333337</v>
      </c>
      <c r="W55" s="278">
        <v>0.9375</v>
      </c>
      <c r="X55" s="314">
        <f>SUM(T55:U55)+IF(T55="B",1,0)*T$102+IF(U55="B",1,0)*U$102+IF(T55="Løype",1)*$O$4+IF(U55="Løype",1)*$O$4+IF(T55="Arr",1)*$O$5+IF(U55="Arr",1)*$O$5</f>
        <v>3</v>
      </c>
      <c r="Y55" s="332"/>
      <c r="Z55" s="316">
        <v>25</v>
      </c>
      <c r="AA55" s="278">
        <v>0.14516129032258063</v>
      </c>
      <c r="AB55" s="278">
        <v>0.11290322580645162</v>
      </c>
      <c r="AC55" s="314">
        <f>SUM(Y55:Z55)+IF(Y55="B",1,0)*Y$102+IF(Z55="B",1,0)*Z$102+IF(Y55="Løype",1)*$O$4+IF(Z55="Løype",1)*$O$4+IF(Y55="Arr",1)*$O$5+IF(Z55="Arr",1)*$O$5</f>
        <v>25</v>
      </c>
      <c r="AD55" s="167"/>
      <c r="AE55" s="316">
        <v>6</v>
      </c>
      <c r="AF55" s="278">
        <v>0.73809523809523814</v>
      </c>
      <c r="AG55" s="278">
        <v>0.7857142857142857</v>
      </c>
      <c r="AH55" s="314">
        <f>SUM(AD55:AE55)+IF(AD55="B",1,0)*AD$102+IF(AE55="B",1,0)*AE$102+IF(AD55="Løype",1)*$O$4+IF(AE55="Løype",1)*$O$4+IF(AD55="Arr",1)*$O$5+IF(AE55="Arr",1)*$O$5</f>
        <v>6</v>
      </c>
      <c r="AI55" s="286"/>
      <c r="AJ55" s="283">
        <v>6</v>
      </c>
      <c r="AK55" s="278">
        <v>0.73809523809523814</v>
      </c>
      <c r="AL55" s="278">
        <v>0.83333333333333337</v>
      </c>
      <c r="AM55" s="314">
        <f>SUM(AI55:AJ55)+IF(AI55="B",1,0)*AI$102+IF(AJ55="B",1,0)*AJ$102+IF(AI55="Løype",1)*$O$4+IF(AJ55="Løype",1)*$O$4+IF(AI55="Arr",1)*$O$5+IF(AJ55="Arr",1)*$O$5</f>
        <v>6</v>
      </c>
      <c r="AN55" s="286"/>
      <c r="AO55" s="81" t="s">
        <v>62</v>
      </c>
      <c r="AP55" s="287">
        <v>0.97916666666666663</v>
      </c>
      <c r="AQ55" s="287">
        <v>0.97916666666666663</v>
      </c>
      <c r="AR55" s="314">
        <f>SUM(AN55:AO55)+IF(AN55="B",1,0)*AN$102+IF(AO55="B",1,0)*AO$102+IF(AN55="Løype",1)*$O$4+IF(AO55="Løype",1)*$O$4+IF(AN55="Arr",1)*$O$5+IF(AO55="Arr",1)*$O$5</f>
        <v>1</v>
      </c>
      <c r="AS55" s="286"/>
      <c r="AT55" s="283" t="s">
        <v>2</v>
      </c>
      <c r="AU55" s="278">
        <v>6.5217391304347783E-2</v>
      </c>
      <c r="AV55" s="278">
        <v>6.5217391304347783E-2</v>
      </c>
      <c r="AW55" s="314">
        <f>SUM(AS55:AT55)+IF(AS55="B",1,0)*AS$102+IF(AT55="B",1,0)*AT$102+IF(AS55="Løype",1)*$O$4+IF(AT55="Løype",1)*$O$4+IF(AS55="Arr",1)*$O$5+IF(AT55="Arr",1)*$O$5</f>
        <v>18</v>
      </c>
      <c r="AX55" s="286"/>
      <c r="AY55" s="283">
        <v>5</v>
      </c>
      <c r="AZ55" s="278">
        <v>0.83333333333333337</v>
      </c>
      <c r="BA55" s="278">
        <v>0.87037037037037035</v>
      </c>
      <c r="BB55" s="314">
        <f>SUM(AX55:AY55)+IF(AX55="B",1,0)*AX$102+IF(AY55="B",1,0)*AY$102+IF(AX55="Løype",1)*$O$4+IF(AY55="Løype",1)*$O$4+IF(AX55="Arr",1)*$O$5+IF(AY55="Arr",1)*$O$5</f>
        <v>5</v>
      </c>
      <c r="BC55" s="286"/>
      <c r="BD55" s="283">
        <v>17</v>
      </c>
      <c r="BE55" s="333">
        <v>0.38888888888888884</v>
      </c>
      <c r="BF55" s="278">
        <v>0.42592592592592593</v>
      </c>
      <c r="BG55" s="314">
        <f>SUM(BC55:BD55)+IF(BC55="B",1,0)*BC$102+IF(BD55="B",1,0)*BD$102+IF(BC55="Løype",1)*$O$4+IF(BD55="Løype",1)*$O$4+IF(BC55="Arr",1)*$O$5+IF(BD55="Arr",1)*$O$5</f>
        <v>17</v>
      </c>
      <c r="BH55" s="327"/>
      <c r="BI55" s="283"/>
      <c r="BJ55" s="316"/>
      <c r="BK55" s="330"/>
      <c r="BL55" s="314">
        <f>SUM(BH55:BI55)+IF(BH55="B",1,0)*BH$102+IF(BI55="B",1,0)*BI$102+IF(BH55="Løype",1)*$O$4+IF(BI55="Løype",1)*$O$4+IF(BH55="Arr",1)*$O$5+IF(BI55="Arr",1)*$O$5</f>
        <v>0</v>
      </c>
      <c r="BM55" s="334"/>
      <c r="BN55" s="283">
        <v>13</v>
      </c>
      <c r="BO55" s="333">
        <v>0.47916666666666663</v>
      </c>
      <c r="BP55" s="278">
        <v>0.52083333333333326</v>
      </c>
      <c r="BQ55" s="314">
        <f>SUM(BM55:BN55)+IF(BM55="B",1,0)*BM$102+IF(BN55="B",1,0)*BN$102+IF(BM55="Løype",1)*$O$4+IF(BN55="Løype",1)*$O$4+IF(BM55="Arr",1)*$O$5+IF(BN55="Arr",1)*$O$5</f>
        <v>13</v>
      </c>
      <c r="BR55" s="327"/>
      <c r="BS55" s="283">
        <v>8</v>
      </c>
      <c r="BT55" s="333">
        <v>0.65999999999999992</v>
      </c>
      <c r="BU55" s="278">
        <v>0.86</v>
      </c>
      <c r="BV55" s="314">
        <f>SUM(BR55:BS55)+IF(BR55="B",1,0)*BR$102+IF(BS55="B",1,0)*BS$102+IF(BR55="Løype",1)*$O$4+IF(BS55="Løype",1)*$O$4+IF(BR55="Arr",1)*$O$5+IF(BS55="Arr",1)*$O$5</f>
        <v>8</v>
      </c>
      <c r="BW55" s="327"/>
      <c r="BX55" s="283">
        <v>19</v>
      </c>
      <c r="BY55" s="333">
        <v>0.3833333333333333</v>
      </c>
      <c r="BZ55" s="278">
        <v>0.3833333333333333</v>
      </c>
      <c r="CA55" s="314">
        <f>SUM(BW55:BX55)+IF(BW55="B",1,0)*BW$102+IF(BX55="B",1,0)*BX$102+IF(BW55="Løype",1)*$O$4+IF(BX55="Løype",1)*$O$4+IF(BW55="Arr",1)*$O$5+IF(BX55="Arr",1)*$O$5</f>
        <v>19</v>
      </c>
      <c r="CB55" s="327"/>
      <c r="CC55" s="283">
        <v>21</v>
      </c>
      <c r="CD55" s="333">
        <v>0.28333333333333333</v>
      </c>
      <c r="CE55" s="278">
        <v>0.21666666666666667</v>
      </c>
      <c r="CF55" s="314">
        <f>SUM(CB55:CC55)+IF(CB55="B",1,0)*CB$102+IF(CC55="B",1,0)*CC$102+IF(CB55="Løype",1)*$O$4+IF(CC55="Løype",1)*$O$4+IF(CB55="Arr",1)*$O$5+IF(CC55="Arr",1)*$O$5</f>
        <v>21</v>
      </c>
      <c r="CG55" s="327"/>
      <c r="CH55" s="283">
        <v>8</v>
      </c>
      <c r="CI55" s="333">
        <v>0.75</v>
      </c>
      <c r="CJ55" s="278">
        <v>0.85</v>
      </c>
      <c r="CK55" s="314">
        <f>SUM(CG55:CH55)+IF(CG55="B",1,0)*CG$102+IF(CH55="B",1,0)*CH$102+IF(CG55="Løype",1)*$O$4+IF(CH55="Løype",1)*$O$4+IF(CG55="Arr",1)*$O$5+IF(CH55="Arr",1)*$O$5</f>
        <v>8</v>
      </c>
      <c r="CL55" s="186"/>
      <c r="CM55" s="509">
        <v>7</v>
      </c>
      <c r="CN55" s="510">
        <v>0.796875</v>
      </c>
      <c r="CO55" s="511">
        <v>0.890625</v>
      </c>
      <c r="CP55" s="314">
        <f>SUM(CL55:CM55)+IF(CL55="B",1,0)*CL$102+IF(CM55="B",1,0)*CM$102+IF(CL55="Løype",1)*$O$4+IF(CM55="Løype",1)*$O$4+IF(CL55="Arr",1)*$O$5+IF(CM55="Arr",1)*$O$5</f>
        <v>7</v>
      </c>
      <c r="CQ55" s="327"/>
      <c r="CR55" s="283">
        <v>4</v>
      </c>
      <c r="CS55" s="316">
        <v>0.82499999999999996</v>
      </c>
      <c r="CT55" s="330">
        <v>0.875</v>
      </c>
      <c r="CU55" s="314">
        <f>SUM(CQ55:CR55)+IF(CQ55="B",1,0)*CQ$102+IF(CR55="B",1,0)*CR$102+IF(CQ55="Løype",1)*$O$4+IF(CR55="Løype",1)*$O$4+IF(CQ55="Arr",1)*$O$5+IF(CR55="Arr",1)*$O$5</f>
        <v>4</v>
      </c>
      <c r="CV55" s="327"/>
      <c r="CW55" s="283">
        <v>3</v>
      </c>
      <c r="CX55" s="333">
        <v>0.9242424242424242</v>
      </c>
      <c r="CY55" s="278">
        <v>0.95454545454545459</v>
      </c>
      <c r="CZ55" s="314">
        <f>SUM(CV55:CW55)+IF(CV55="B",1,0)*CV$102+IF(CW55="B",1,0)*CW$102+IF(CV55="Løype",1)*$O$4+IF(CW55="Løype",1)*$O$4+IF(CV55="Arr",1)*$O$5+IF(CW55="Arr",1)*$O$5</f>
        <v>3</v>
      </c>
      <c r="DA55" s="327"/>
      <c r="DB55" s="283">
        <v>17</v>
      </c>
      <c r="DC55" s="333">
        <v>0.3125</v>
      </c>
      <c r="DD55" s="278">
        <v>0.4375</v>
      </c>
      <c r="DE55" s="314">
        <f>SUM(DA55:DB55)+IF(DA55="B",1,0)*DA$102+IF(DB55="B",1,0)*DB$102+IF(DA55="Løype",1)*$O$4+IF(DB55="Løype",1)*$O$4+IF(DA55="Arr",1)*$O$5+IF(DB55="Arr",1)*$O$5</f>
        <v>17</v>
      </c>
      <c r="DF55" s="327"/>
      <c r="DG55" s="283">
        <v>5</v>
      </c>
      <c r="DH55" s="333">
        <v>0.875</v>
      </c>
      <c r="DI55" s="278">
        <v>0.875</v>
      </c>
      <c r="DJ55" s="314">
        <f>SUM(DF55:DG55)+IF(DF55="B",1,0)*DF$102+IF(DG55="B",1,0)*DG$102+IF(DF55="Løype",1)*$O$4+IF(DG55="Løype",1)*$O$4+IF(DF55="Arr",1)*$O$5+IF(DG55="Arr",1)*$O$5</f>
        <v>5</v>
      </c>
      <c r="DK55" s="327"/>
      <c r="DL55" s="513" t="s">
        <v>2</v>
      </c>
      <c r="DM55" s="518">
        <v>0.125</v>
      </c>
      <c r="DN55" s="278">
        <v>0.125</v>
      </c>
      <c r="DO55" s="314">
        <f>SUM(DK55:DL55)+IF(DK55="B",1,0)*DK$102+IF(DL55="B",1,0)*DL$102+IF(DK55="Løype",1)*$O$4+IF(DL55="Løype",1)*$O$4+IF(DK55="Arr",1)*$O$5+IF(DL55="Arr",1)*$O$5</f>
        <v>21</v>
      </c>
      <c r="DP55" s="327"/>
      <c r="DQ55" s="283">
        <v>12</v>
      </c>
      <c r="DR55" s="333">
        <v>0.60344827586206895</v>
      </c>
      <c r="DS55" s="278">
        <v>0.67241379310344829</v>
      </c>
      <c r="DT55" s="314">
        <f>SUM(DP55:DQ55)+IF(DP55="B",1,0)*DP$102+IF(DQ55="B",1,0)*DQ$102+IF(DP55="Løype",1)*$O$4+IF(DQ55="Løype",1)*$O$4+IF(DP55="Arr",1)*$O$5+IF(DQ55="Arr",1)*$O$5</f>
        <v>12</v>
      </c>
      <c r="DU55" s="327"/>
      <c r="DV55" s="283">
        <v>10</v>
      </c>
      <c r="DW55" s="518">
        <v>0.71212121212121215</v>
      </c>
      <c r="DX55" s="520">
        <v>0.74242424242424243</v>
      </c>
      <c r="DY55" s="314">
        <f>SUM(DU55:DV55)+IF(DU55="B",1,0)*DU$102+IF(DV55="B",1,0)*DV$102+IF(DU55="Løype",1)*$O$4+IF(DV55="Løype",1)*$O$4+IF(DU55="Arr",1)*$O$5+IF(DV55="Arr",1)*$O$5</f>
        <v>10</v>
      </c>
      <c r="DZ55" s="538"/>
      <c r="EA55" s="513"/>
      <c r="EB55" s="43"/>
      <c r="EC55" s="197"/>
      <c r="ED55" s="314">
        <f>SUM(DZ55:EA55)+IF(DZ55="B",1,0)*DZ$102+IF(EA55="B",1,0)*EA$102+IF(DZ55="Løype",1)*$O$4+IF(EA55="Løype",1)*$O$4+IF(DZ55="Arr",1)*$O$5+IF(EA55="Arr",1)*$O$5</f>
        <v>0</v>
      </c>
      <c r="EE55" s="538"/>
      <c r="EF55" s="513">
        <v>27</v>
      </c>
      <c r="EG55" s="518">
        <v>6.4102564102564097E-2</v>
      </c>
      <c r="EH55" s="520">
        <v>1.2820512820512775E-2</v>
      </c>
      <c r="EI55" s="314">
        <f>SUM(EE55:EF55)+IF(EE55="B",1,0)*EE$102+IF(EF55="B",1,0)*EF$102+IF(EE55="Løype",1)*$O$4+IF(EF55="Løype",1)*$O$4+IF(EE55="Arr",1)*$O$5+IF(EF55="Arr",1)*$O$5</f>
        <v>27</v>
      </c>
      <c r="EJ55" s="528">
        <f>COUNTIF($E55:$EI55,"&gt;0")/4+COUNTIF($E55:$EI55,"B")/4+COUNTIF($E55:$EI55,"Arr")/4+COUNTIF($E55:$EI55,"Løype")/4</f>
        <v>24</v>
      </c>
      <c r="EK55" s="575">
        <f>COUNTIF($BH55:$EI55,"&gt;0")/4+COUNTIF($BH55:$EI55,"B")/4+COUNTIF($BH55:$EI55,"Arr")/4+COUNTIF($BH55:$EI55,"Løype")/4</f>
        <v>14</v>
      </c>
      <c r="EL55" s="293">
        <f>COUNTIF($E55:$EI55,"&gt;0")/4+COUNTIF($E55:$EI55,"Arr")/4+COUNTIF($E55:$EI55,"Løype")/4-COUNTIF($E55:$EI55,"B")*3/4</f>
        <v>22</v>
      </c>
      <c r="EM55" s="293">
        <f>COUNTIF(E55:EI55,"Arr")+COUNTIF(E55:EI55,"Løype")</f>
        <v>1</v>
      </c>
      <c r="EN55" s="569">
        <f>COUNTIF(BH55:EI55,"Arr")+COUNTIF(BH55:EI55,"Løype")</f>
        <v>0</v>
      </c>
      <c r="EO55" s="300">
        <f>EK55-EN55</f>
        <v>14</v>
      </c>
      <c r="EP55" s="15"/>
      <c r="EQ55" s="61">
        <f>$I55+$N55+$S55+$X55+$AC55+$AH55+$AM55+$AR55+$AW55+$BB55+$BG55+$BL55+$BQ55+$BV55+$CA55+$CF55+$CK55+$CP55+$CU55+$CZ55+$DE55+$DJ55+$DO55+$DT55+$DY55+$ED55+$EI55</f>
        <v>278</v>
      </c>
      <c r="ER55" s="191">
        <f>IF(OR($E55="B",$F55="B"),0,$I55)+IF(OR($J55="B",$K55="B"),0,$N55)+IF(OR($O55="B",$P55="B"),0,$S55)+IF(OR($T55="B",$U55="B"),0,$X55)+IF(OR($Y55="B",$Z55="B"),0,$AC55)+IF(OR($AD55="B",$AE55="B"),0,$AH55)+IF(OR($AI55="B",$AJ55="B"),0,$AM55)+IF(OR($HP34="B",$AO55="B"),0,$AR55)+IF(OR($AS55="B",$AT55="B"),0,$AW55)+IF(OR($AX55="B",$AY55="B"),0,$BB55)+IF(OR($BC55="B",$BD55="B"),0,$BG55)+IF(OR($BH55="B",$BI55="B"),0,$BL55)+IF(OR($BM55="B",$BN55="B"),0,$BQ55)+IF(OR($BR55="B",$BS55="B"),0,$BV55)+IF(OR($BW55="B",$BX55="B"),0,$CA55)+IF(OR($CB55="B",$CC55="B"),0,$CF55)+IF(OR($CG55="B",$CH55="B"),0,$CK55)+IF(OR($CL55="B",$CM55="B"),0,$CP55)+IF(OR($CQ55="B",$CR55="B"),0,$CU55)+IF(OR($CV55="B",$CW55="B"),0,$CZ55)+IF(OR($DA55="B",$DB55="B"),0,$DE55)+IF(OR($DF55="B",$DG55="B"),0,$DJ55)+IF(OR($DK55="B",$DL55="B"),0,$DO55)+IF(OR($DP55="B",$DQ55="B"),0,$DT55)+IF(OR($DU55="B",$DV55="B"),0,$DY55)+IF(OR($DZ55="B",$EA55="B"),0,$ED55)+IF(OR($EE55="B",$EF55="B"),0,$EI55)</f>
        <v>239</v>
      </c>
      <c r="ES55" s="28">
        <f>IF(EJ55&gt;0,EQ55/EJ55," " )</f>
        <v>11.583333333333334</v>
      </c>
      <c r="ET55" s="62">
        <f>IF(EL55&gt;0,ER55/EL55," " )</f>
        <v>10.863636363636363</v>
      </c>
      <c r="EU55" s="63"/>
      <c r="EV55" s="270">
        <f>EQ55+EX$20-EJ55</f>
        <v>281</v>
      </c>
      <c r="EW55" s="272">
        <f>ER55+EX$20-EL55</f>
        <v>244</v>
      </c>
      <c r="EX55" s="23">
        <f>IF(EJ55&gt;0,EV55/EJ55," " )</f>
        <v>11.708333333333334</v>
      </c>
      <c r="EY55" s="74">
        <f>IF(EL55&gt;0,EW55/EL55," " )</f>
        <v>11.090909090909092</v>
      </c>
      <c r="EZ55" s="63"/>
      <c r="FA55" s="368">
        <f>EJ55-EM55</f>
        <v>23</v>
      </c>
      <c r="FB55" s="369">
        <f>EM55</f>
        <v>1</v>
      </c>
      <c r="FC55" s="365">
        <f>G55+L55+Q55+V55+AA55+AF55+AK55+AP55+AU55+AZ55+BE55+BJ55+BO55+BT55+BY55+CD55+CI55+CN55+CS55+CX55+DC55+DH55+DM55+DR55+DW55+EB55+EG55</f>
        <v>13.610652284939325</v>
      </c>
      <c r="FD55" s="475">
        <f>IF(EJ55&gt;0,FC55/EJ55," " )</f>
        <v>0.56711051187247186</v>
      </c>
      <c r="FE55" s="488">
        <f>H55+M55+R55+W55+AB55+AG55+AL55+AQ55+AV55+BA55+BF55+BK55+BP55+BU55+BZ55+CE55+CJ55+CO55+CT55+CY55+DD55+DI55+DN55+DS55+DX55+EC55+EH55</f>
        <v>14.417364963919802</v>
      </c>
      <c r="FF55" s="232">
        <f>IF(EJ55&gt;0,FE55/EJ55," " )</f>
        <v>0.60072354016332508</v>
      </c>
      <c r="FG55" s="15"/>
      <c r="FH55" s="37">
        <f t="shared" si="0"/>
        <v>29</v>
      </c>
    </row>
    <row r="56" spans="2:164" ht="17" thickBot="1" x14ac:dyDescent="0.25">
      <c r="B56" s="284" t="s">
        <v>254</v>
      </c>
      <c r="C56" s="285" t="s">
        <v>90</v>
      </c>
      <c r="D56" s="328"/>
      <c r="E56" s="329"/>
      <c r="F56" s="314"/>
      <c r="G56" s="314"/>
      <c r="H56" s="314"/>
      <c r="I56" s="314"/>
      <c r="J56" s="330"/>
      <c r="K56" s="331"/>
      <c r="L56" s="330"/>
      <c r="M56" s="330"/>
      <c r="N56" s="314"/>
      <c r="O56" s="332"/>
      <c r="P56" s="331"/>
      <c r="Q56" s="330"/>
      <c r="R56" s="330"/>
      <c r="S56" s="314"/>
      <c r="T56" s="332"/>
      <c r="U56" s="331"/>
      <c r="V56" s="330"/>
      <c r="W56" s="330"/>
      <c r="X56" s="314"/>
      <c r="Y56" s="332"/>
      <c r="Z56" s="316"/>
      <c r="AA56" s="278"/>
      <c r="AB56" s="278"/>
      <c r="AC56" s="314"/>
      <c r="AD56" s="332"/>
      <c r="AE56" s="316"/>
      <c r="AF56" s="330"/>
      <c r="AG56" s="330"/>
      <c r="AH56" s="314"/>
      <c r="AI56" s="286"/>
      <c r="AJ56" s="283"/>
      <c r="AK56" s="330"/>
      <c r="AL56" s="330"/>
      <c r="AM56" s="314"/>
      <c r="AN56" s="286"/>
      <c r="AO56" s="283"/>
      <c r="AP56" s="330"/>
      <c r="AQ56" s="330"/>
      <c r="AR56" s="314"/>
      <c r="AS56" s="286"/>
      <c r="AT56" s="283"/>
      <c r="AU56" s="330"/>
      <c r="AV56" s="330"/>
      <c r="AW56" s="314"/>
      <c r="AX56" s="286">
        <v>1</v>
      </c>
      <c r="AY56" s="283"/>
      <c r="AZ56" s="278">
        <v>0.27777777777777779</v>
      </c>
      <c r="BA56" s="278">
        <v>0.7592592592592593</v>
      </c>
      <c r="BB56" s="314">
        <v>1</v>
      </c>
      <c r="BC56" s="286"/>
      <c r="BD56" s="283"/>
      <c r="BE56" s="333"/>
      <c r="BF56" s="278"/>
      <c r="BG56" s="314"/>
      <c r="BH56" s="327"/>
      <c r="BI56" s="283"/>
      <c r="BJ56" s="316"/>
      <c r="BK56" s="330"/>
      <c r="BL56" s="314"/>
      <c r="BM56" s="334"/>
      <c r="BN56" s="283"/>
      <c r="BO56" s="316"/>
      <c r="BP56" s="330"/>
      <c r="BQ56" s="314"/>
      <c r="BR56" s="327">
        <v>3</v>
      </c>
      <c r="BS56" s="283"/>
      <c r="BT56" s="333">
        <v>6.0000000000000053E-2</v>
      </c>
      <c r="BU56" s="278">
        <v>0.65999999999999992</v>
      </c>
      <c r="BV56" s="314">
        <f>SUM(BR56:BS56)+IF(BR56="B",1,0)*BR$102+IF(BS56="B",1,0)*BS$102+IF(BR56="Løype",1)*$O$4+IF(BS56="Løype",1)*$O$4+IF(BR56="Arr",1)*$O$5+IF(BS56="Arr",1)*$O$5</f>
        <v>3</v>
      </c>
      <c r="BW56" s="327"/>
      <c r="BX56" s="283"/>
      <c r="BY56" s="333"/>
      <c r="BZ56" s="278"/>
      <c r="CA56" s="314"/>
      <c r="CB56" s="327"/>
      <c r="CC56" s="283"/>
      <c r="CD56" s="316"/>
      <c r="CE56" s="330"/>
      <c r="CF56" s="314"/>
      <c r="CG56" s="327"/>
      <c r="CH56" s="283"/>
      <c r="CI56" s="327"/>
      <c r="CJ56" s="330"/>
      <c r="CK56" s="314"/>
      <c r="CL56" s="327"/>
      <c r="CM56" s="283"/>
      <c r="CN56" s="316"/>
      <c r="CO56" s="330"/>
      <c r="CP56" s="314"/>
      <c r="CQ56" s="327"/>
      <c r="CR56" s="283"/>
      <c r="CS56" s="316"/>
      <c r="CT56" s="330"/>
      <c r="CU56" s="314"/>
      <c r="CV56" s="327"/>
      <c r="CW56" s="283"/>
      <c r="CX56" s="333"/>
      <c r="CY56" s="330"/>
      <c r="CZ56" s="314"/>
      <c r="DA56" s="327"/>
      <c r="DB56" s="283"/>
      <c r="DC56" s="316"/>
      <c r="DD56" s="330"/>
      <c r="DE56" s="314">
        <f>SUM(DA56:DB56)+IF(DA56="B",1,0)*DA$102+IF(DB56="B",1,0)*DB$102+IF(DA56="Løype",1)*$O$4+IF(DB56="Løype",1)*$O$4+IF(DA56="Arr",1)*$O$5+IF(DB56="Arr",1)*$O$5</f>
        <v>0</v>
      </c>
      <c r="DF56" s="327"/>
      <c r="DG56" s="283"/>
      <c r="DH56" s="333"/>
      <c r="DI56" s="278"/>
      <c r="DJ56" s="314">
        <f>SUM(DF56:DG56)+IF(DF56="B",1,0)*DF$102+IF(DG56="B",1,0)*DG$102+IF(DF56="Løype",1)*$O$4+IF(DG56="Løype",1)*$O$4+IF(DF56="Arr",1)*$O$5+IF(DG56="Arr",1)*$O$5</f>
        <v>0</v>
      </c>
      <c r="DK56" s="327">
        <v>4</v>
      </c>
      <c r="DL56" s="283"/>
      <c r="DM56" s="518">
        <v>0.1607142857142857</v>
      </c>
      <c r="DN56" s="278">
        <v>0.2678571428571429</v>
      </c>
      <c r="DO56" s="314">
        <f>SUM(DK56:DL56)+IF(DK56="B",1,0)*DK$102+IF(DL56="B",1,0)*DL$102+IF(DK56="Løype",1)*$O$4+IF(DL56="Løype",1)*$O$4+IF(DK56="Arr",1)*$O$5+IF(DL56="Arr",1)*$O$5</f>
        <v>4</v>
      </c>
      <c r="DP56" s="327"/>
      <c r="DQ56" s="283"/>
      <c r="DR56" s="316"/>
      <c r="DS56" s="330"/>
      <c r="DT56" s="314">
        <f>SUM(DP56:DQ56)+IF(DP56="B",1,0)*DP$102+IF(DQ56="B",1,0)*DQ$102+IF(DP56="Løype",1)*$O$4+IF(DQ56="Løype",1)*$O$4+IF(DP56="Arr",1)*$O$5+IF(DQ56="Arr",1)*$O$5</f>
        <v>0</v>
      </c>
      <c r="DU56" s="327"/>
      <c r="DV56" s="283"/>
      <c r="DW56" s="316"/>
      <c r="DX56" s="330"/>
      <c r="DY56" s="314">
        <f>SUM(DU56:DV56)+IF(DU56="B",1,0)*DU$102+IF(DV56="B",1,0)*DV$102+IF(DU56="Løype",1)*$O$4+IF(DV56="Løype",1)*$O$4+IF(DU56="Arr",1)*$O$5+IF(DV56="Arr",1)*$O$5</f>
        <v>0</v>
      </c>
      <c r="DZ56" s="538"/>
      <c r="EA56" s="513"/>
      <c r="EB56" s="43"/>
      <c r="EC56" s="197"/>
      <c r="ED56" s="314">
        <f>SUM(DZ56:EA56)+IF(DZ56="B",1,0)*DZ$102+IF(EA56="B",1,0)*EA$102+IF(DZ56="Løype",1)*$O$4+IF(EA56="Løype",1)*$O$4+IF(DZ56="Arr",1)*$O$5+IF(EA56="Arr",1)*$O$5</f>
        <v>0</v>
      </c>
      <c r="EE56" s="538"/>
      <c r="EF56" s="513"/>
      <c r="EG56" s="43"/>
      <c r="EH56" s="197"/>
      <c r="EI56" s="314">
        <f>SUM(EE56:EF56)+IF(EE56="B",1,0)*EE$102+IF(EF56="B",1,0)*EF$102+IF(EE56="Løype",1)*$O$4+IF(EF56="Løype",1)*$O$4+IF(EE56="Arr",1)*$O$5+IF(EF56="Arr",1)*$O$5</f>
        <v>0</v>
      </c>
      <c r="EJ56" s="528">
        <f>COUNTIF($E56:$EI56,"&gt;0")/4+COUNTIF($E56:$EI56,"B")/4+COUNTIF($E56:$EI56,"Arr")/4+COUNTIF($E56:$EI56,"Løype")/4</f>
        <v>3</v>
      </c>
      <c r="EK56" s="575">
        <f>COUNTIF($BH56:$EI56,"&gt;0")/4+COUNTIF($BH56:$EI56,"B")/4+COUNTIF($BH56:$EI56,"Arr")/4+COUNTIF($BH56:$EI56,"Løype")/4</f>
        <v>2</v>
      </c>
      <c r="EL56" s="293">
        <f>COUNTIF($E56:$EI56,"&gt;0")/4+COUNTIF($E56:$EI56,"Arr")/4+COUNTIF($E56:$EI56,"Løype")/4-COUNTIF($E56:$EI56,"B")*3/4</f>
        <v>3</v>
      </c>
      <c r="EM56" s="293">
        <f>COUNTIF(E56:EI56,"Arr")+COUNTIF(E56:EI56,"Løype")</f>
        <v>0</v>
      </c>
      <c r="EN56" s="569">
        <f>COUNTIF(BH56:EI56,"Arr")+COUNTIF(BH56:EI56,"Løype")</f>
        <v>0</v>
      </c>
      <c r="EO56" s="300">
        <f>EK56-EN56</f>
        <v>2</v>
      </c>
      <c r="EP56" s="15"/>
      <c r="EQ56" s="61">
        <f>$I56+$N56+$S56+$X56+$AC56+$AH56+$AM56+$AR56+$AW56+$BB56+$BG56+$BL56+$BQ56+$BV56+$CA56+$CF56+$CK56+$CP56+$CU56+$CZ56+$DE56+$DJ56+$DO56+$DT56+$DY56+$ED56+$EI56</f>
        <v>8</v>
      </c>
      <c r="ER56" s="191">
        <f>IF(OR($E56="B",$F56="B"),0,$I56)+IF(OR($J56="B",$K56="B"),0,$N56)+IF(OR($O56="B",$P56="B"),0,$S56)+IF(OR($T56="B",$U56="B"),0,$X56)+IF(OR($Y56="B",$Z56="B"),0,$AC56)+IF(OR($AD56="B",$AE56="B"),0,$AH56)+IF(OR($AI56="B",$AJ56="B"),0,$AM56)+IF(OR($HP34="B",$AO56="B"),0,$AR56)+IF(OR($AS56="B",$AT56="B"),0,$AW56)+IF(OR($AX56="B",$AY56="B"),0,$BB56)+IF(OR($BC56="B",$BD56="B"),0,$BG56)+IF(OR($BH56="B",$BI56="B"),0,$BL56)+IF(OR($BM56="B",$BN56="B"),0,$BQ56)+IF(OR($BR56="B",$BS56="B"),0,$BV56)+IF(OR($BW56="B",$BX56="B"),0,$CA56)+IF(OR($CB56="B",$CC56="B"),0,$CF56)+IF(OR($CG56="B",$CH56="B"),0,$CK56)+IF(OR($CL56="B",$CM56="B"),0,$CP56)+IF(OR($CQ56="B",$CR56="B"),0,$CU56)+IF(OR($CV56="B",$CW56="B"),0,$CZ56)+IF(OR($DA56="B",$DB56="B"),0,$DE56)+IF(OR($DF56="B",$DG56="B"),0,$DJ56)+IF(OR($DK56="B",$DL56="B"),0,$DO56)+IF(OR($DP56="B",$DQ56="B"),0,$DT56)+IF(OR($DU56="B",$DV56="B"),0,$DY56)+IF(OR($DZ56="B",$EA56="B"),0,$ED56)+IF(OR($EE56="B",$EF56="B"),0,$EI56)</f>
        <v>8</v>
      </c>
      <c r="ES56" s="28">
        <f>IF(EJ56&gt;0,EQ56/EJ56," " )</f>
        <v>2.6666666666666665</v>
      </c>
      <c r="ET56" s="62">
        <f>IF(EL56&gt;0,ER56/EL56," " )</f>
        <v>2.6666666666666665</v>
      </c>
      <c r="EU56" s="63"/>
      <c r="EV56" s="270">
        <f>EQ56+EX$20-EJ56</f>
        <v>32</v>
      </c>
      <c r="EW56" s="272">
        <f>ER56+EX$20-EL56</f>
        <v>32</v>
      </c>
      <c r="EX56" s="23">
        <f>IF(EJ56&gt;0,EV56/EJ56," " )</f>
        <v>10.666666666666666</v>
      </c>
      <c r="EY56" s="74">
        <f>IF(EL56&gt;0,EW56/EL56," " )</f>
        <v>10.666666666666666</v>
      </c>
      <c r="EZ56" s="63"/>
      <c r="FA56" s="368">
        <f>EJ56-EM56</f>
        <v>3</v>
      </c>
      <c r="FB56" s="369">
        <f>EM56</f>
        <v>0</v>
      </c>
      <c r="FC56" s="365">
        <f>G56+L56+Q56+V56+AA56+AF56+AK56+AP56+AU56+AZ56+BE56+BJ56+BO56+BT56+BY56+CD56+CI56+CN56+CS56+CX56+DC56+DH56+DM56+DR56+DW56+EB56+EG56</f>
        <v>0.49849206349206354</v>
      </c>
      <c r="FD56" s="475">
        <f>IF(EJ56&gt;0,FC56/EJ56," " )</f>
        <v>0.16616402116402118</v>
      </c>
      <c r="FE56" s="488">
        <f>H56+M56+R56+W56+AB56+AG56+AL56+AQ56+AV56+BA56+BF56+BK56+BP56+BU56+BZ56+CE56+CJ56+CO56+CT56+CY56+DD56+DI56+DN56+DS56+DX56+EC56+EH56</f>
        <v>1.687116402116402</v>
      </c>
      <c r="FF56" s="232">
        <f>IF(EJ56&gt;0,FE56/EJ56," " )</f>
        <v>0.56237213403880071</v>
      </c>
      <c r="FG56" s="15"/>
      <c r="FH56" s="37">
        <f t="shared" si="0"/>
        <v>30</v>
      </c>
    </row>
    <row r="57" spans="2:164" ht="17" thickBot="1" x14ac:dyDescent="0.25">
      <c r="B57" s="284" t="s">
        <v>133</v>
      </c>
      <c r="C57" s="285" t="s">
        <v>134</v>
      </c>
      <c r="D57" s="328">
        <v>228431</v>
      </c>
      <c r="E57" s="329"/>
      <c r="F57" s="314"/>
      <c r="G57" s="314"/>
      <c r="H57" s="314"/>
      <c r="I57" s="314">
        <f>SUM(E57:F57)+IF(E57="B",1,0)*E$102+IF(F57="B",1,0)*F$102+IF(E57="Løype",1)*$O$4+IF(F57="Løype",1)*$O$4+IF(E57="Arr",1)*$O$5+IF(F57="Arr",1)*$O$5</f>
        <v>0</v>
      </c>
      <c r="J57" s="330"/>
      <c r="K57" s="331">
        <v>16</v>
      </c>
      <c r="L57" s="278">
        <v>5.0208333333333334E-2</v>
      </c>
      <c r="M57" s="278">
        <v>0.64583333333333326</v>
      </c>
      <c r="N57" s="314">
        <f>SUM(J57:K57)+IF(J57="B",1,0)*J$102+IF(K57="B",1,0)*K$102+IF(J57="Løype",1)*$O$4+IF(K57="Løype",1)*$O$4+IF(J57="Arr",1)*$O$5+IF(K57="Arr",1)*$O$5</f>
        <v>16</v>
      </c>
      <c r="O57" s="332">
        <v>21</v>
      </c>
      <c r="P57" s="331"/>
      <c r="Q57" s="278">
        <v>0.14583333333333337</v>
      </c>
      <c r="R57" s="278">
        <v>0.9375</v>
      </c>
      <c r="S57" s="314">
        <f>SUM(O57:P57)+IF(O57="B",1,0)*O$102+IF(P57="B",1,0)*P$102+IF(O57="Løype",1)*$O$4+IF(P57="Løype",1)*$O$4+IF(O57="Arr",1)*$O$5+IF(P57="Arr",1)*$O$5</f>
        <v>21</v>
      </c>
      <c r="T57" s="332"/>
      <c r="U57" s="331"/>
      <c r="V57" s="330"/>
      <c r="W57" s="330"/>
      <c r="X57" s="314">
        <f>SUM(T57:U57)+IF(T57="B",1,0)*T$102+IF(U57="B",1,0)*U$102+IF(T57="Løype",1)*$O$4+IF(U57="Løype",1)*$O$4+IF(T57="Arr",1)*$O$5+IF(U57="Arr",1)*$O$5</f>
        <v>0</v>
      </c>
      <c r="Y57" s="332"/>
      <c r="Z57" s="316">
        <v>27</v>
      </c>
      <c r="AA57" s="278">
        <v>4.8387096774193505E-2</v>
      </c>
      <c r="AB57" s="278">
        <v>0.33870967741935487</v>
      </c>
      <c r="AC57" s="314">
        <f>SUM(Y57:Z57)+IF(Y57="B",1,0)*Y$102+IF(Z57="B",1,0)*Z$102+IF(Y57="Løype",1)*$O$4+IF(Z57="Løype",1)*$O$4+IF(Y57="Arr",1)*$O$5+IF(Z57="Arr",1)*$O$5</f>
        <v>27</v>
      </c>
      <c r="AD57" s="332"/>
      <c r="AE57" s="316"/>
      <c r="AF57" s="278"/>
      <c r="AG57" s="278"/>
      <c r="AH57" s="314">
        <f>SUM(AD57:AE57)+IF(AD57="B",1,0)*AD$102+IF(AE57="B",1,0)*AE$102+IF(AD57="Løype",1)*$O$4+IF(AE57="Løype",1)*$O$4+IF(AD57="Arr",1)*$O$5+IF(AE57="Arr",1)*$O$5</f>
        <v>0</v>
      </c>
      <c r="AI57" s="286"/>
      <c r="AJ57" s="283"/>
      <c r="AK57" s="330"/>
      <c r="AL57" s="330"/>
      <c r="AM57" s="314">
        <f>SUM(AI57:AJ57)+IF(AI57="B",1,0)*AI$102+IF(AJ57="B",1,0)*AJ$102+IF(AI57="Løype",1)*$O$4+IF(AJ57="Løype",1)*$O$4+IF(AI57="Arr",1)*$O$5+IF(AJ57="Arr",1)*$O$5</f>
        <v>0</v>
      </c>
      <c r="AN57" s="180"/>
      <c r="AO57" s="81"/>
      <c r="AP57" s="197"/>
      <c r="AQ57" s="197"/>
      <c r="AR57" s="314">
        <f>SUM(AN57:AO57)+IF(AN57="B",1,0)*AN$102+IF(AO57="B",1,0)*AO$102+IF(AN57="Løype",1)*$O$4+IF(AO57="Løype",1)*$O$4+IF(AN57="Arr",1)*$O$5+IF(AO57="Arr",1)*$O$5</f>
        <v>0</v>
      </c>
      <c r="AS57" s="286"/>
      <c r="AT57" s="283">
        <v>17</v>
      </c>
      <c r="AU57" s="278">
        <v>0.19565217391304346</v>
      </c>
      <c r="AV57" s="278">
        <v>0.67391304347826086</v>
      </c>
      <c r="AW57" s="314">
        <f>SUM(AS57:AT57)+IF(AS57="B",1,0)*AS$102+IF(AT57="B",1,0)*AT$102+IF(AS57="Løype",1)*$O$4+IF(AT57="Løype",1)*$O$4+IF(AS57="Arr",1)*$O$5+IF(AT57="Arr",1)*$O$5</f>
        <v>17</v>
      </c>
      <c r="AX57" s="286"/>
      <c r="AY57" s="283"/>
      <c r="AZ57" s="330"/>
      <c r="BA57" s="330"/>
      <c r="BB57" s="314">
        <f>SUM(AX57:AY57)+IF(AX57="B",1,0)*AX$102+IF(AY57="B",1,0)*AY$102+IF(AX57="Løype",1)*$O$4+IF(AY57="Løype",1)*$O$4+IF(AX57="Arr",1)*$O$5+IF(AY57="Arr",1)*$O$5</f>
        <v>0</v>
      </c>
      <c r="BC57" s="286"/>
      <c r="BD57" s="283"/>
      <c r="BE57" s="316"/>
      <c r="BF57" s="330"/>
      <c r="BG57" s="314">
        <f>SUM(BC57:BD57)+IF(BC57="B",1,0)*BC$102+IF(BD57="B",1,0)*BD$102+IF(BC57="Løype",1)*$O$4+IF(BD57="Løype",1)*$O$4+IF(BC57="Arr",1)*$O$5+IF(BD57="Arr",1)*$O$5</f>
        <v>0</v>
      </c>
      <c r="BH57" s="327"/>
      <c r="BI57" s="283"/>
      <c r="BJ57" s="316"/>
      <c r="BK57" s="330"/>
      <c r="BL57" s="314">
        <f>SUM(BH57:BI57)+IF(BH57="B",1,0)*BH$102+IF(BI57="B",1,0)*BI$102+IF(BH57="Løype",1)*$O$4+IF(BI57="Løype",1)*$O$4+IF(BH57="Arr",1)*$O$5+IF(BI57="Arr",1)*$O$5</f>
        <v>0</v>
      </c>
      <c r="BM57" s="334"/>
      <c r="BN57" s="283"/>
      <c r="BO57" s="316"/>
      <c r="BP57" s="330"/>
      <c r="BQ57" s="314">
        <f>SUM(BM57:BN57)+IF(BM57="B",1,0)*BM$102+IF(BN57="B",1,0)*BN$102+IF(BM57="Løype",1)*$O$4+IF(BN57="Løype",1)*$O$4+IF(BM57="Arr",1)*$O$5+IF(BN57="Arr",1)*$O$5</f>
        <v>0</v>
      </c>
      <c r="BR57" s="327"/>
      <c r="BS57" s="283"/>
      <c r="BT57" s="316"/>
      <c r="BU57" s="330"/>
      <c r="BV57" s="314">
        <f>SUM(BR57:BS57)+IF(BR57="B",1,0)*BR$102+IF(BS57="B",1,0)*BS$102+IF(BR57="Løype",1)*$O$4+IF(BS57="Løype",1)*$O$4+IF(BR57="Arr",1)*$O$5+IF(BS57="Arr",1)*$O$5</f>
        <v>0</v>
      </c>
      <c r="BW57" s="327">
        <v>1</v>
      </c>
      <c r="BX57" s="283"/>
      <c r="BY57" s="333">
        <v>0.18333333333333335</v>
      </c>
      <c r="BZ57" s="278">
        <v>8.333333333333337E-2</v>
      </c>
      <c r="CA57" s="314">
        <f>SUM(BW57:BX57)+IF(BW57="B",1,0)*BW$102+IF(BX57="B",1,0)*BX$102+IF(BW57="Løype",1)*$O$4+IF(BX57="Løype",1)*$O$4+IF(BW57="Arr",1)*$O$5+IF(BX57="Arr",1)*$O$5</f>
        <v>1</v>
      </c>
      <c r="CB57" s="327"/>
      <c r="CC57" s="283">
        <v>27</v>
      </c>
      <c r="CD57" s="333">
        <v>0.05</v>
      </c>
      <c r="CE57" s="278">
        <v>0.8833333333333333</v>
      </c>
      <c r="CF57" s="314">
        <f>SUM(CB57:CC57)+IF(CB57="B",1,0)*CB$102+IF(CC57="B",1,0)*CC$102+IF(CB57="Løype",1)*$O$4+IF(CC57="Løype",1)*$O$4+IF(CB57="Arr",1)*$O$5+IF(CC57="Arr",1)*$O$5</f>
        <v>27</v>
      </c>
      <c r="CG57" s="327"/>
      <c r="CH57" s="283"/>
      <c r="CI57" s="327"/>
      <c r="CJ57" s="330"/>
      <c r="CK57" s="314">
        <f>SUM(CG57:CH57)+IF(CG57="B",1,0)*CG$102+IF(CH57="B",1,0)*CH$102+IF(CG57="Løype",1)*$O$4+IF(CH57="Løype",1)*$O$4+IF(CG57="Arr",1)*$O$5+IF(CH57="Arr",1)*$O$5</f>
        <v>0</v>
      </c>
      <c r="CL57" s="327"/>
      <c r="CM57" s="283"/>
      <c r="CN57" s="316"/>
      <c r="CO57" s="316"/>
      <c r="CP57" s="314">
        <f>SUM(CL57:CM57)+IF(CL57="B",1,0)*CL$102+IF(CM57="B",1,0)*CM$102+IF(CL57="Løype",1)*$O$4+IF(CM57="Løype",1)*$O$4+IF(CL57="Arr",1)*$O$5+IF(CM57="Arr",1)*$O$5</f>
        <v>0</v>
      </c>
      <c r="CQ57" s="327"/>
      <c r="CR57" s="283"/>
      <c r="CS57" s="316"/>
      <c r="CT57" s="330"/>
      <c r="CU57" s="314">
        <f>SUM(CQ57:CR57)+IF(CQ57="B",1,0)*CQ$102+IF(CR57="B",1,0)*CR$102+IF(CQ57="Løype",1)*$O$4+IF(CR57="Løype",1)*$O$4+IF(CQ57="Arr",1)*$O$5+IF(CR57="Arr",1)*$O$5</f>
        <v>0</v>
      </c>
      <c r="CV57" s="327"/>
      <c r="CW57" s="283"/>
      <c r="CX57" s="316"/>
      <c r="CY57" s="330"/>
      <c r="CZ57" s="314">
        <f>SUM(CV57:CW57)+IF(CV57="B",1,0)*CV$102+IF(CW57="B",1,0)*CW$102+IF(CV57="Løype",1)*$O$4+IF(CW57="Løype",1)*$O$4+IF(CV57="Arr",1)*$O$5+IF(CW57="Arr",1)*$O$5</f>
        <v>0</v>
      </c>
      <c r="DA57" s="327"/>
      <c r="DB57" s="283"/>
      <c r="DC57" s="316"/>
      <c r="DD57" s="330"/>
      <c r="DE57" s="314">
        <f>SUM(DA57:DB57)+IF(DA57="B",1,0)*DA$102+IF(DB57="B",1,0)*DB$102+IF(DA57="Løype",1)*$O$4+IF(DB57="Løype",1)*$O$4+IF(DA57="Arr",1)*$O$5+IF(DB57="Arr",1)*$O$5</f>
        <v>0</v>
      </c>
      <c r="DF57" s="327"/>
      <c r="DG57" s="283"/>
      <c r="DH57" s="316"/>
      <c r="DI57" s="330"/>
      <c r="DJ57" s="314">
        <f>SUM(DF57:DG57)+IF(DF57="B",1,0)*DF$102+IF(DG57="B",1,0)*DG$102+IF(DF57="Løype",1)*$O$4+IF(DG57="Løype",1)*$O$4+IF(DF57="Arr",1)*$O$5+IF(DG57="Arr",1)*$O$5</f>
        <v>0</v>
      </c>
      <c r="DK57" s="327"/>
      <c r="DL57" s="283"/>
      <c r="DM57" s="316"/>
      <c r="DN57" s="330"/>
      <c r="DO57" s="314">
        <f>SUM(DK57:DL57)+IF(DK57="B",1,0)*DK$102+IF(DL57="B",1,0)*DL$102+IF(DK57="Løype",1)*$O$4+IF(DL57="Løype",1)*$O$4+IF(DK57="Arr",1)*$O$5+IF(DL57="Arr",1)*$O$5</f>
        <v>0</v>
      </c>
      <c r="DP57" s="327">
        <v>7</v>
      </c>
      <c r="DQ57" s="283"/>
      <c r="DR57" s="333">
        <v>5.1724137931034475E-2</v>
      </c>
      <c r="DS57" s="278">
        <v>5.1724137931034475E-2</v>
      </c>
      <c r="DT57" s="314">
        <f>SUM(DP57:DQ57)+IF(DP57="B",1,0)*DP$102+IF(DQ57="B",1,0)*DQ$102+IF(DP57="Løype",1)*$O$4+IF(DQ57="Løype",1)*$O$4+IF(DP57="Arr",1)*$O$5+IF(DQ57="Arr",1)*$O$5</f>
        <v>7</v>
      </c>
      <c r="DU57" s="327">
        <v>3</v>
      </c>
      <c r="DV57" s="283"/>
      <c r="DW57" s="333">
        <v>0.13636363636363635</v>
      </c>
      <c r="DX57" s="278">
        <v>0.5</v>
      </c>
      <c r="DY57" s="314">
        <f>SUM(DU57:DV57)+IF(DU57="B",1,0)*DU$102+IF(DV57="B",1,0)*DV$102+IF(DU57="Løype",1)*$O$4+IF(DV57="Løype",1)*$O$4+IF(DU57="Arr",1)*$O$5+IF(DV57="Arr",1)*$O$5</f>
        <v>3</v>
      </c>
      <c r="DZ57" s="538">
        <v>9</v>
      </c>
      <c r="EA57" s="81"/>
      <c r="EB57" s="545">
        <v>0.14444444444444449</v>
      </c>
      <c r="EC57" s="520">
        <v>0.30000000000000004</v>
      </c>
      <c r="ED57" s="314">
        <f>SUM(DZ57:EA57)+IF(DZ57="B",1,0)*DZ$102+IF(EA57="B",1,0)*EA$102+IF(DZ57="Løype",1)*$O$4+IF(EA57="Løype",1)*$O$4+IF(DZ57="Arr",1)*$O$5+IF(EA57="Arr",1)*$O$5</f>
        <v>9</v>
      </c>
      <c r="EE57" s="538">
        <v>4</v>
      </c>
      <c r="EF57" s="81"/>
      <c r="EG57" s="545">
        <v>0.42307692307692313</v>
      </c>
      <c r="EH57" s="520">
        <v>0.91025641025641024</v>
      </c>
      <c r="EI57" s="314">
        <f>SUM(EE57:EF57)+IF(EE57="B",1,0)*EE$102+IF(EF57="B",1,0)*EF$102+IF(EE57="Løype",1)*$O$4+IF(EF57="Løype",1)*$O$4+IF(EE57="Arr",1)*$O$5+IF(EF57="Arr",1)*$O$5</f>
        <v>4</v>
      </c>
      <c r="EJ57" s="528">
        <f>COUNTIF($E57:$EI57,"&gt;0")/4+COUNTIF($E57:$EI57,"B")/4+COUNTIF($E57:$EI57,"Arr")/4+COUNTIF($E57:$EI57,"Løype")/4</f>
        <v>10</v>
      </c>
      <c r="EK57" s="575">
        <f>COUNTIF($BH57:$EI57,"&gt;0")/4+COUNTIF($BH57:$EI57,"B")/4+COUNTIF($BH57:$EI57,"Arr")/4+COUNTIF($BH57:$EI57,"Løype")/4</f>
        <v>6</v>
      </c>
      <c r="EL57" s="293">
        <f>COUNTIF($E57:$EI57,"&gt;0")/4+COUNTIF($E57:$EI57,"Arr")/4+COUNTIF($E57:$EI57,"Løype")/4-COUNTIF($E57:$EI57,"B")*3/4</f>
        <v>10</v>
      </c>
      <c r="EM57" s="293">
        <f>COUNTIF(E57:EI57,"Arr")+COUNTIF(E57:EI57,"Løype")</f>
        <v>0</v>
      </c>
      <c r="EN57" s="569">
        <f>COUNTIF(BH57:EI57,"Arr")+COUNTIF(BH57:EI57,"Løype")</f>
        <v>0</v>
      </c>
      <c r="EO57" s="300">
        <f>EK57-EN57</f>
        <v>6</v>
      </c>
      <c r="EP57" s="15"/>
      <c r="EQ57" s="61">
        <f>$I57+$N57+$S57+$X57+$AC57+$AH57+$AM57+$AR57+$AW57+$BB57+$BG57+$BL57+$BQ57+$BV57+$CA57+$CF57+$CK57+$CP57+$CU57+$CZ57+$DE57+$DJ57+$DO57+$DT57+$DY57+$ED57+$EI57</f>
        <v>132</v>
      </c>
      <c r="ER57" s="191">
        <f>IF(OR($E57="B",$F57="B"),0,$I57)+IF(OR($J57="B",$K57="B"),0,$N57)+IF(OR($O57="B",$P57="B"),0,$S57)+IF(OR($T57="B",$U57="B"),0,$X57)+IF(OR($Y57="B",$Z57="B"),0,$AC57)+IF(OR($AD57="B",$AE57="B"),0,$AH57)+IF(OR($AI57="B",$AJ57="B"),0,$AM57)+IF(OR($HP35="B",$AO57="B"),0,$AR57)+IF(OR($AS57="B",$AT57="B"),0,$AW57)+IF(OR($AX57="B",$AY57="B"),0,$BB57)+IF(OR($BC57="B",$BD57="B"),0,$BG57)+IF(OR($BH57="B",$BI57="B"),0,$BL57)+IF(OR($BM57="B",$BN57="B"),0,$BQ57)+IF(OR($BR57="B",$BS57="B"),0,$BV57)+IF(OR($BW57="B",$BX57="B"),0,$CA57)+IF(OR($CB57="B",$CC57="B"),0,$CF57)+IF(OR($CG57="B",$CH57="B"),0,$CK57)+IF(OR($CL57="B",$CM57="B"),0,$CP57)+IF(OR($CQ57="B",$CR57="B"),0,$CU57)+IF(OR($CV57="B",$CW57="B"),0,$CZ57)+IF(OR($DA57="B",$DB57="B"),0,$DE57)+IF(OR($DF57="B",$DG57="B"),0,$DJ57)+IF(OR($DK57="B",$DL57="B"),0,$DO57)+IF(OR($DP57="B",$DQ57="B"),0,$DT57)+IF(OR($DU57="B",$DV57="B"),0,$DY57)+IF(OR($DZ57="B",$EA57="B"),0,$ED57)+IF(OR($EE57="B",$EF57="B"),0,$EI57)</f>
        <v>132</v>
      </c>
      <c r="ES57" s="28">
        <f>IF(EJ57&gt;0,EQ57/EJ57," " )</f>
        <v>13.2</v>
      </c>
      <c r="ET57" s="62">
        <f>IF(EL57&gt;0,ER57/EL57," " )</f>
        <v>13.2</v>
      </c>
      <c r="EU57" s="63"/>
      <c r="EV57" s="270">
        <f>EQ57+EX$20-EJ57</f>
        <v>149</v>
      </c>
      <c r="EW57" s="272">
        <f>ER57+EX$20-EL57</f>
        <v>149</v>
      </c>
      <c r="EX57" s="23">
        <f>IF(EJ57&gt;0,EV57/EJ57," " )</f>
        <v>14.9</v>
      </c>
      <c r="EY57" s="74">
        <f>IF(EL57&gt;0,EW57/EL57," " )</f>
        <v>14.9</v>
      </c>
      <c r="EZ57" s="63"/>
      <c r="FA57" s="368">
        <f>EJ57-EM57</f>
        <v>10</v>
      </c>
      <c r="FB57" s="369">
        <f>EM57</f>
        <v>0</v>
      </c>
      <c r="FC57" s="365">
        <f>G57+L57+Q57+V57+AA57+AF57+AK57+AP57+AU57+AZ57+BE57+BJ57+BO57+BT57+BY57+CD57+CI57+CN57+CS57+CX57+DC57+DH57+DM57+DR57+DW57+EB57+EG57</f>
        <v>1.4290234125032755</v>
      </c>
      <c r="FD57" s="475">
        <f>IF(EJ57&gt;0,FC57/EJ57," " )</f>
        <v>0.14290234125032755</v>
      </c>
      <c r="FE57" s="488">
        <f>H57+M57+R57+W57+AB57+AG57+AL57+AQ57+AV57+BA57+BF57+BK57+BP57+BU57+BZ57+CE57+CJ57+CO57+CT57+CY57+DD57+DI57+DN57+DS57+DX57+EC57+EH57</f>
        <v>5.3246032690850607</v>
      </c>
      <c r="FF57" s="232">
        <f>IF(EJ57&gt;0,FE57/EJ57," " )</f>
        <v>0.53246032690850609</v>
      </c>
      <c r="FG57" s="15"/>
      <c r="FH57" s="37">
        <f t="shared" si="0"/>
        <v>31</v>
      </c>
    </row>
    <row r="58" spans="2:164" ht="17" thickBot="1" x14ac:dyDescent="0.25">
      <c r="B58" s="284" t="s">
        <v>164</v>
      </c>
      <c r="C58" s="285" t="s">
        <v>165</v>
      </c>
      <c r="D58" s="328">
        <v>518325</v>
      </c>
      <c r="E58" s="329"/>
      <c r="F58" s="314">
        <v>6</v>
      </c>
      <c r="G58" s="335">
        <v>0.73809523809523814</v>
      </c>
      <c r="H58" s="335">
        <v>0.59523809523809523</v>
      </c>
      <c r="I58" s="314">
        <f>SUM(E58:F58)+IF(E58="B",1,0)*E$102+IF(F58="B",1,0)*F$102+IF(E58="Løype",1)*$O$4+IF(F58="Løype",1)*$O$4+IF(E58="Arr",1)*$O$5+IF(F58="Arr",1)*$O$5</f>
        <v>6</v>
      </c>
      <c r="J58" s="330"/>
      <c r="K58" s="331"/>
      <c r="L58" s="330"/>
      <c r="M58" s="330"/>
      <c r="N58" s="314">
        <f>SUM(J58:K58)+IF(J58="B",1,0)*J$102+IF(K58="B",1,0)*K$102+IF(J58="Løype",1)*$O$4+IF(K58="Løype",1)*$O$4+IF(J58="Arr",1)*$O$5+IF(K58="Arr",1)*$O$5</f>
        <v>0</v>
      </c>
      <c r="O58" s="332"/>
      <c r="P58" s="331"/>
      <c r="Q58" s="330"/>
      <c r="R58" s="330"/>
      <c r="S58" s="314">
        <f>SUM(O58:P58)+IF(O58="B",1,0)*O$102+IF(P58="B",1,0)*P$102+IF(O58="Løype",1)*$O$4+IF(P58="Løype",1)*$O$4+IF(O58="Arr",1)*$O$5+IF(P58="Arr",1)*$O$5</f>
        <v>0</v>
      </c>
      <c r="T58" s="332"/>
      <c r="U58" s="331"/>
      <c r="V58" s="330"/>
      <c r="W58" s="330"/>
      <c r="X58" s="314">
        <f>SUM(T58:U58)+IF(T58="B",1,0)*T$102+IF(U58="B",1,0)*U$102+IF(T58="Løype",1)*$O$4+IF(U58="Løype",1)*$O$4+IF(T58="Arr",1)*$O$5+IF(U58="Arr",1)*$O$5</f>
        <v>0</v>
      </c>
      <c r="Y58" s="332"/>
      <c r="Z58" s="316">
        <v>5</v>
      </c>
      <c r="AA58" s="278">
        <v>0.85483870967741937</v>
      </c>
      <c r="AB58" s="278">
        <v>0.72580645161290325</v>
      </c>
      <c r="AC58" s="314">
        <f>SUM(Y58:Z58)+IF(Y58="B",1,0)*Y$102+IF(Z58="B",1,0)*Z$102+IF(Y58="Løype",1)*$O$4+IF(Z58="Løype",1)*$O$4+IF(Y58="Arr",1)*$O$5+IF(Z58="Arr",1)*$O$5</f>
        <v>5</v>
      </c>
      <c r="AD58" s="332"/>
      <c r="AE58" s="316" t="s">
        <v>7</v>
      </c>
      <c r="AF58" s="278">
        <v>0.83333333333333337</v>
      </c>
      <c r="AG58" s="278">
        <v>0.83333333333333337</v>
      </c>
      <c r="AH58" s="314">
        <f>SUM(AD58:AE58)+IF(AD58="B",1,0)*AD$102+IF(AE58="B",1,0)*AE$102+IF(AD58="Løype",1)*$O$4+IF(AE58="Løype",1)*$O$4+IF(AD58="Arr",1)*$O$5+IF(AE58="Arr",1)*$O$5</f>
        <v>4</v>
      </c>
      <c r="AI58" s="286"/>
      <c r="AJ58" s="283"/>
      <c r="AK58" s="330"/>
      <c r="AL58" s="330"/>
      <c r="AM58" s="314">
        <f>SUM(AI58:AJ58)+IF(AI58="B",1,0)*AI$102+IF(AJ58="B",1,0)*AJ$102+IF(AI58="Løype",1)*$O$4+IF(AJ58="Løype",1)*$O$4+IF(AI58="Arr",1)*$O$5+IF(AJ58="Arr",1)*$O$5</f>
        <v>0</v>
      </c>
      <c r="AN58" s="286"/>
      <c r="AO58" s="283">
        <v>10</v>
      </c>
      <c r="AP58" s="278">
        <v>0.60416666666666674</v>
      </c>
      <c r="AQ58" s="278">
        <v>0.4375</v>
      </c>
      <c r="AR58" s="314">
        <f>SUM(AN58:AO58)+IF(AN58="B",1,0)*AN$102+IF(AO58="B",1,0)*AO$102+IF(AN58="Løype",1)*$O$4+IF(AO58="Løype",1)*$O$4+IF(AN58="Arr",1)*$O$5+IF(AO58="Arr",1)*$O$5</f>
        <v>10</v>
      </c>
      <c r="AS58" s="286"/>
      <c r="AT58" s="283">
        <v>7</v>
      </c>
      <c r="AU58" s="278">
        <v>0.71739130434782616</v>
      </c>
      <c r="AV58" s="278">
        <v>0.58695652173913038</v>
      </c>
      <c r="AW58" s="314">
        <f>SUM(AS58:AT58)+IF(AS58="B",1,0)*AS$102+IF(AT58="B",1,0)*AT$102+IF(AS58="Løype",1)*$O$4+IF(AT58="Løype",1)*$O$4+IF(AS58="Arr",1)*$O$5+IF(AT58="Arr",1)*$O$5</f>
        <v>7</v>
      </c>
      <c r="AX58" s="286"/>
      <c r="AY58" s="283">
        <v>9</v>
      </c>
      <c r="AZ58" s="278">
        <v>0.68518518518518512</v>
      </c>
      <c r="BA58" s="278">
        <v>0.46296296296296291</v>
      </c>
      <c r="BB58" s="314">
        <f>SUM(AX58:AY58)+IF(AX58="B",1,0)*AX$102+IF(AY58="B",1,0)*AY$102+IF(AX58="Løype",1)*$O$4+IF(AY58="Løype",1)*$O$4+IF(AX58="Arr",1)*$O$5+IF(AY58="Arr",1)*$O$5</f>
        <v>9</v>
      </c>
      <c r="BC58" s="286"/>
      <c r="BD58" s="283">
        <v>15</v>
      </c>
      <c r="BE58" s="333">
        <v>0.46296296296296291</v>
      </c>
      <c r="BF58" s="278">
        <v>0.27777777777777779</v>
      </c>
      <c r="BG58" s="314">
        <f>SUM(BC58:BD58)+IF(BC58="B",1,0)*BC$102+IF(BD58="B",1,0)*BD$102+IF(BC58="Løype",1)*$O$4+IF(BD58="Løype",1)*$O$4+IF(BC58="Arr",1)*$O$5+IF(BD58="Arr",1)*$O$5</f>
        <v>15</v>
      </c>
      <c r="BH58" s="327"/>
      <c r="BI58" s="283"/>
      <c r="BJ58" s="316"/>
      <c r="BK58" s="330"/>
      <c r="BL58" s="314">
        <f>SUM(BH58:BI58)+IF(BH58="B",1,0)*BH$102+IF(BI58="B",1,0)*BI$102+IF(BH58="Løype",1)*$O$4+IF(BI58="Løype",1)*$O$4+IF(BH58="Arr",1)*$O$5+IF(BI58="Arr",1)*$O$5</f>
        <v>0</v>
      </c>
      <c r="BM58" s="334"/>
      <c r="BN58" s="283">
        <v>7</v>
      </c>
      <c r="BO58" s="333">
        <v>0.72916666666666674</v>
      </c>
      <c r="BP58" s="278">
        <v>0.47916666666666663</v>
      </c>
      <c r="BQ58" s="314">
        <f>SUM(BM58:BN58)+IF(BM58="B",1,0)*BM$102+IF(BN58="B",1,0)*BN$102+IF(BM58="Løype",1)*$O$4+IF(BN58="Løype",1)*$O$4+IF(BM58="Arr",1)*$O$5+IF(BN58="Arr",1)*$O$5</f>
        <v>7</v>
      </c>
      <c r="BR58" s="327"/>
      <c r="BS58" s="283">
        <v>6</v>
      </c>
      <c r="BT58" s="333">
        <v>0.78</v>
      </c>
      <c r="BU58" s="278">
        <v>0.54</v>
      </c>
      <c r="BV58" s="314">
        <f>SUM(BR58:BS58)+IF(BR58="B",1,0)*BR$102+IF(BS58="B",1,0)*BS$102+IF(BR58="Løype",1)*$O$4+IF(BS58="Løype",1)*$O$4+IF(BR58="Arr",1)*$O$5+IF(BS58="Arr",1)*$O$5</f>
        <v>6</v>
      </c>
      <c r="BW58" s="327"/>
      <c r="BX58" s="283">
        <v>7</v>
      </c>
      <c r="BY58" s="333">
        <v>0.78333333333333333</v>
      </c>
      <c r="BZ58" s="278">
        <v>0.55000000000000004</v>
      </c>
      <c r="CA58" s="314">
        <f>SUM(BW58:BX58)+IF(BW58="B",1,0)*BW$102+IF(BX58="B",1,0)*BX$102+IF(BW58="Løype",1)*$O$4+IF(BX58="Løype",1)*$O$4+IF(BW58="Arr",1)*$O$5+IF(BX58="Arr",1)*$O$5</f>
        <v>7</v>
      </c>
      <c r="CB58" s="327"/>
      <c r="CC58" s="283">
        <v>10</v>
      </c>
      <c r="CD58" s="333">
        <v>0.65</v>
      </c>
      <c r="CE58" s="278">
        <v>0.58333333333333326</v>
      </c>
      <c r="CF58" s="314">
        <f>SUM(CB58:CC58)+IF(CB58="B",1,0)*CB$102+IF(CC58="B",1,0)*CC$102+IF(CB58="Løype",1)*$O$4+IF(CC58="Løype",1)*$O$4+IF(CB58="Arr",1)*$O$5+IF(CC58="Arr",1)*$O$5</f>
        <v>10</v>
      </c>
      <c r="CG58" s="327"/>
      <c r="CH58" s="283">
        <v>9</v>
      </c>
      <c r="CI58" s="278">
        <v>0.71666666666666667</v>
      </c>
      <c r="CJ58" s="278">
        <v>0.55000000000000004</v>
      </c>
      <c r="CK58" s="314">
        <f>SUM(CG58:CH58)+IF(CG58="B",1,0)*CG$102+IF(CH58="B",1,0)*CH$102+IF(CG58="Løype",1)*$O$4+IF(CH58="Løype",1)*$O$4+IF(CG58="Arr",1)*$O$5+IF(CH58="Arr",1)*$O$5</f>
        <v>9</v>
      </c>
      <c r="CL58" s="327"/>
      <c r="CM58" s="283">
        <v>8</v>
      </c>
      <c r="CN58" s="333">
        <v>0.765625</v>
      </c>
      <c r="CO58" s="511">
        <v>0.515625</v>
      </c>
      <c r="CP58" s="314">
        <f>SUM(CL58:CM58)+IF(CL58="B",1,0)*CL$102+IF(CM58="B",1,0)*CM$102+IF(CL58="Løype",1)*$O$4+IF(CM58="Løype",1)*$O$4+IF(CL58="Arr",1)*$O$5+IF(CM58="Arr",1)*$O$5</f>
        <v>8</v>
      </c>
      <c r="CQ58" s="327"/>
      <c r="CR58" s="283"/>
      <c r="CS58" s="316"/>
      <c r="CT58" s="330"/>
      <c r="CU58" s="314">
        <f>SUM(CQ58:CR58)+IF(CQ58="B",1,0)*CQ$102+IF(CR58="B",1,0)*CR$102+IF(CQ58="Løype",1)*$O$4+IF(CR58="Løype",1)*$O$4+IF(CQ58="Arr",1)*$O$5+IF(CR58="Arr",1)*$O$5</f>
        <v>0</v>
      </c>
      <c r="CV58" s="327"/>
      <c r="CW58" s="283">
        <v>11</v>
      </c>
      <c r="CX58" s="333">
        <v>0.68181818181818188</v>
      </c>
      <c r="CY58" s="278">
        <v>0.46969696969696972</v>
      </c>
      <c r="CZ58" s="314">
        <f>SUM(CV58:CW58)+IF(CV58="B",1,0)*CV$102+IF(CW58="B",1,0)*CW$102+IF(CV58="Løype",1)*$O$4+IF(CW58="Løype",1)*$O$4+IF(CV58="Arr",1)*$O$5+IF(CW58="Arr",1)*$O$5</f>
        <v>11</v>
      </c>
      <c r="DA58" s="327"/>
      <c r="DB58" s="283"/>
      <c r="DC58" s="316"/>
      <c r="DD58" s="330"/>
      <c r="DE58" s="314">
        <f>SUM(DA58:DB58)+IF(DA58="B",1,0)*DA$102+IF(DB58="B",1,0)*DB$102+IF(DA58="Løype",1)*$O$4+IF(DB58="Løype",1)*$O$4+IF(DA58="Arr",1)*$O$5+IF(DB58="Arr",1)*$O$5</f>
        <v>0</v>
      </c>
      <c r="DF58" s="327"/>
      <c r="DG58" s="283">
        <v>7</v>
      </c>
      <c r="DH58" s="333">
        <v>0.81944444444444442</v>
      </c>
      <c r="DI58" s="278">
        <v>0.51388888888888884</v>
      </c>
      <c r="DJ58" s="314">
        <f>SUM(DF58:DG58)+IF(DF58="B",1,0)*DF$102+IF(DG58="B",1,0)*DG$102+IF(DF58="Løype",1)*$O$4+IF(DG58="Løype",1)*$O$4+IF(DF58="Arr",1)*$O$5+IF(DG58="Arr",1)*$O$5</f>
        <v>7</v>
      </c>
      <c r="DK58" s="327"/>
      <c r="DL58" s="283">
        <v>11</v>
      </c>
      <c r="DM58" s="333">
        <v>0.625</v>
      </c>
      <c r="DN58" s="278">
        <v>0.625</v>
      </c>
      <c r="DO58" s="314">
        <f>SUM(DK58:DL58)+IF(DK58="B",1,0)*DK$102+IF(DL58="B",1,0)*DL$102+IF(DK58="Løype",1)*$O$4+IF(DL58="Løype",1)*$O$4+IF(DK58="Arr",1)*$O$5+IF(DL58="Arr",1)*$O$5</f>
        <v>11</v>
      </c>
      <c r="DP58" s="327"/>
      <c r="DQ58" s="283">
        <v>14</v>
      </c>
      <c r="DR58" s="333">
        <v>0.53448275862068972</v>
      </c>
      <c r="DS58" s="278">
        <v>0.36206896551724133</v>
      </c>
      <c r="DT58" s="314">
        <f>SUM(DP58:DQ58)+IF(DP58="B",1,0)*DP$102+IF(DQ58="B",1,0)*DQ$102+IF(DP58="Løype",1)*$O$4+IF(DQ58="Løype",1)*$O$4+IF(DP58="Arr",1)*$O$5+IF(DQ58="Arr",1)*$O$5</f>
        <v>14</v>
      </c>
      <c r="DU58" s="327"/>
      <c r="DV58" s="283">
        <v>13</v>
      </c>
      <c r="DW58" s="518">
        <v>0.62121212121212122</v>
      </c>
      <c r="DX58" s="520">
        <v>0.37878787878787878</v>
      </c>
      <c r="DY58" s="314">
        <f>SUM(DU58:DV58)+IF(DU58="B",1,0)*DU$102+IF(DV58="B",1,0)*DV$102+IF(DU58="Løype",1)*$O$4+IF(DV58="Løype",1)*$O$4+IF(DU58="Arr",1)*$O$5+IF(DV58="Arr",1)*$O$5</f>
        <v>13</v>
      </c>
      <c r="DZ58" s="538"/>
      <c r="EA58" s="513">
        <v>18</v>
      </c>
      <c r="EB58" s="518">
        <v>0.58888888888888891</v>
      </c>
      <c r="EC58" s="520">
        <v>0.3666666666666667</v>
      </c>
      <c r="ED58" s="314">
        <f>SUM(DZ58:EA58)+IF(DZ58="B",1,0)*DZ$102+IF(EA58="B",1,0)*EA$102+IF(DZ58="Løype",1)*$O$4+IF(EA58="Løype",1)*$O$4+IF(DZ58="Arr",1)*$O$5+IF(EA58="Arr",1)*$O$5</f>
        <v>18</v>
      </c>
      <c r="EE58" s="538"/>
      <c r="EF58" s="513"/>
      <c r="EG58" s="518"/>
      <c r="EH58" s="520"/>
      <c r="EI58" s="314">
        <f>SUM(EE58:EF58)+IF(EE58="B",1,0)*EE$102+IF(EF58="B",1,0)*EF$102+IF(EE58="Løype",1)*$O$4+IF(EF58="Løype",1)*$O$4+IF(EE58="Arr",1)*$O$5+IF(EF58="Arr",1)*$O$5</f>
        <v>0</v>
      </c>
      <c r="EJ58" s="528">
        <f>COUNTIF($E58:$EI58,"&gt;0")/4+COUNTIF($E58:$EI58,"B")/4+COUNTIF($E58:$EI58,"Arr")/4+COUNTIF($E58:$EI58,"Løype")/4</f>
        <v>19</v>
      </c>
      <c r="EK58" s="575">
        <f>COUNTIF($BH58:$EI58,"&gt;0")/4+COUNTIF($BH58:$EI58,"B")/4+COUNTIF($BH58:$EI58,"Arr")/4+COUNTIF($BH58:$EI58,"Løype")/4</f>
        <v>12</v>
      </c>
      <c r="EL58" s="293">
        <f>COUNTIF($E58:$EI58,"&gt;0")/4+COUNTIF($E58:$EI58,"Arr")/4+COUNTIF($E58:$EI58,"Løype")/4-COUNTIF($E58:$EI58,"B")*3/4</f>
        <v>19</v>
      </c>
      <c r="EM58" s="293">
        <f>COUNTIF(E58:EI58,"Arr")+COUNTIF(E58:EI58,"Løype")</f>
        <v>1</v>
      </c>
      <c r="EN58" s="569">
        <f>COUNTIF(BH58:EI58,"Arr")+COUNTIF(BH58:EI58,"Løype")</f>
        <v>0</v>
      </c>
      <c r="EO58" s="300">
        <f>EK58-EN58</f>
        <v>12</v>
      </c>
      <c r="EP58" s="15"/>
      <c r="EQ58" s="61">
        <f>$I58+$N58+$S58+$X58+$AC58+$AH58+$AM58+$AR58+$AW58+$BB58+$BG58+$BL58+$BQ58+$BV58+$CA58+$CF58+$CK58+$CP58+$CU58+$CZ58+$DE58+$DJ58+$DO58+$DT58+$DY58+$ED58+$EI58</f>
        <v>177</v>
      </c>
      <c r="ER58" s="191">
        <f>IF(OR($E58="B",$F58="B"),0,$I58)+IF(OR($J58="B",$K58="B"),0,$N58)+IF(OR($O58="B",$P58="B"),0,$S58)+IF(OR($T58="B",$U58="B"),0,$X58)+IF(OR($Y58="B",$Z58="B"),0,$AC58)+IF(OR($AD58="B",$AE58="B"),0,$AH58)+IF(OR($AI58="B",$AJ58="B"),0,$AM58)+IF(OR($HP37="B",$AO58="B"),0,$AR58)+IF(OR($AS58="B",$AT58="B"),0,$AW58)+IF(OR($AX58="B",$AY58="B"),0,$BB58)+IF(OR($BC58="B",$BD58="B"),0,$BG58)+IF(OR($BH58="B",$BI58="B"),0,$BL58)+IF(OR($BM58="B",$BN58="B"),0,$BQ58)+IF(OR($BR58="B",$BS58="B"),0,$BV58)+IF(OR($BW58="B",$BX58="B"),0,$CA58)+IF(OR($CB58="B",$CC58="B"),0,$CF58)+IF(OR($CG58="B",$CH58="B"),0,$CK58)+IF(OR($CL58="B",$CM58="B"),0,$CP58)+IF(OR($CQ58="B",$CR58="B"),0,$CU58)+IF(OR($CV58="B",$CW58="B"),0,$CZ58)+IF(OR($DA58="B",$DB58="B"),0,$DE58)+IF(OR($DF58="B",$DG58="B"),0,$DJ58)+IF(OR($DK58="B",$DL58="B"),0,$DO58)+IF(OR($DP58="B",$DQ58="B"),0,$DT58)+IF(OR($DU58="B",$DV58="B"),0,$DY58)+IF(OR($DZ58="B",$EA58="B"),0,$ED58)+IF(OR($EE58="B",$EF58="B"),0,$EI58)</f>
        <v>177</v>
      </c>
      <c r="ES58" s="28">
        <f>IF(EJ58&gt;0,EQ58/EJ58," " )</f>
        <v>9.3157894736842106</v>
      </c>
      <c r="ET58" s="62">
        <f>IF(EL58&gt;0,ER58/EL58," " )</f>
        <v>9.3157894736842106</v>
      </c>
      <c r="EU58" s="63"/>
      <c r="EV58" s="270">
        <f>EQ58+EX$20-EJ58</f>
        <v>185</v>
      </c>
      <c r="EW58" s="272">
        <f>ER58+EX$20-EL58</f>
        <v>185</v>
      </c>
      <c r="EX58" s="23">
        <f>IF(EJ58&gt;0,EV58/EJ58," " )</f>
        <v>9.7368421052631575</v>
      </c>
      <c r="EY58" s="74">
        <f>IF(EL58&gt;0,EW58/EL58," " )</f>
        <v>9.7368421052631575</v>
      </c>
      <c r="EZ58" s="63"/>
      <c r="FA58" s="368">
        <f>EJ58-EM58</f>
        <v>18</v>
      </c>
      <c r="FB58" s="369">
        <f>EM58</f>
        <v>1</v>
      </c>
      <c r="FC58" s="365">
        <f>G58+L58+Q58+V58+AA58+AF58+AK58+AP58+AU58+AZ58+BE58+BJ58+BO58+BT58+BY58+CD58+CI58+CN58+CS58+CX58+DC58+DH58+DM58+DR58+DW58+EB58+EG58</f>
        <v>13.191611461919626</v>
      </c>
      <c r="FD58" s="475">
        <f>IF(EJ58&gt;0,FC58/EJ58," " )</f>
        <v>0.694295340101033</v>
      </c>
      <c r="FE58" s="488">
        <f>H58+M58+R58+W58+AB58+AG58+AL58+AQ58+AV58+BA58+BF58+BK58+BP58+BU58+BZ58+CE58+CJ58+CO58+CT58+CY58+DD58+DI58+DN58+DS58+DX58+EC58+EH58</f>
        <v>9.853809512221849</v>
      </c>
      <c r="FF58" s="232">
        <f>IF(EJ58&gt;0,FE58/EJ58," " )</f>
        <v>0.51862155327483417</v>
      </c>
      <c r="FG58" s="15"/>
      <c r="FH58" s="37">
        <f t="shared" si="0"/>
        <v>32</v>
      </c>
    </row>
    <row r="59" spans="2:164" ht="17" customHeight="1" thickBot="1" x14ac:dyDescent="0.25">
      <c r="B59" s="284" t="s">
        <v>123</v>
      </c>
      <c r="C59" s="285" t="s">
        <v>124</v>
      </c>
      <c r="D59" s="328">
        <v>518763</v>
      </c>
      <c r="E59" s="160"/>
      <c r="F59" s="161" t="s">
        <v>62</v>
      </c>
      <c r="G59" s="335">
        <v>0.97619047619047616</v>
      </c>
      <c r="H59" s="335">
        <v>0.97619047619047616</v>
      </c>
      <c r="I59" s="314">
        <f>SUM(E59:F59)+IF(E59="B",1,0)*E$102+IF(F59="B",1,0)*F$102+IF(E59="Løype",1)*$O$4+IF(F59="Løype",1)*$O$4+IF(E59="Arr",1)*$O$5+IF(F59="Arr",1)*$O$5</f>
        <v>1</v>
      </c>
      <c r="J59" s="330">
        <v>3</v>
      </c>
      <c r="K59" s="577"/>
      <c r="L59" s="278">
        <v>0.3125</v>
      </c>
      <c r="M59" s="278">
        <v>0.47916666666666663</v>
      </c>
      <c r="N59" s="314">
        <f>SUM(J59:K59)+IF(J59="B",1,0)*J$102+IF(K59="B",1,0)*K$102+IF(J59="Løype",1)*$O$4+IF(K59="Løype",1)*$O$4+IF(J59="Arr",1)*$O$5+IF(K59="Arr",1)*$O$5</f>
        <v>3</v>
      </c>
      <c r="O59" s="332">
        <v>14</v>
      </c>
      <c r="P59" s="331"/>
      <c r="Q59" s="278">
        <v>0.39583333333333337</v>
      </c>
      <c r="R59" s="278">
        <v>0.60416666666666674</v>
      </c>
      <c r="S59" s="314">
        <f>SUM(O59:P59)+IF(O59="B",1,0)*O$102+IF(P59="B",1,0)*P$102+IF(O59="Løype",1)*$O$4+IF(P59="Løype",1)*$O$4+IF(O59="Arr",1)*$O$5+IF(P59="Arr",1)*$O$5</f>
        <v>14</v>
      </c>
      <c r="T59" s="332">
        <v>12</v>
      </c>
      <c r="U59" s="331"/>
      <c r="V59" s="278">
        <v>0.52083333333333326</v>
      </c>
      <c r="W59" s="278">
        <v>0.72916666666666674</v>
      </c>
      <c r="X59" s="314">
        <f>SUM(T59:U59)+IF(T59="B",1,0)*T$102+IF(U59="B",1,0)*U$102+IF(T59="Løype",1)*$O$4+IF(U59="Løype",1)*$O$4+IF(T59="Arr",1)*$O$5+IF(U59="Arr",1)*$O$5</f>
        <v>12</v>
      </c>
      <c r="Y59" s="332">
        <v>2</v>
      </c>
      <c r="Z59" s="316"/>
      <c r="AA59" s="362">
        <v>0.27419354838709675</v>
      </c>
      <c r="AB59" s="278">
        <v>0.37096774193548387</v>
      </c>
      <c r="AC59" s="314">
        <f>SUM(Y59:Z59)+IF(Y59="B",1,0)*Y$102+IF(Z59="B",1,0)*Z$102+IF(Y59="Løype",1)*$O$4+IF(Z59="Løype",1)*$O$4+IF(Y59="Arr",1)*$O$5+IF(Z59="Arr",1)*$O$5</f>
        <v>2</v>
      </c>
      <c r="AD59" s="332"/>
      <c r="AE59" s="316">
        <v>17</v>
      </c>
      <c r="AF59" s="278">
        <v>0.16666666666666663</v>
      </c>
      <c r="AG59" s="278">
        <v>0.26190476190476186</v>
      </c>
      <c r="AH59" s="314">
        <f>SUM(AD59:AE59)+IF(AD59="B",1,0)*AD$102+IF(AE59="B",1,0)*AE$102+IF(AD59="Løype",1)*$O$4+IF(AE59="Løype",1)*$O$4+IF(AD59="Arr",1)*$O$5+IF(AE59="Arr",1)*$O$5</f>
        <v>17</v>
      </c>
      <c r="AI59" s="286"/>
      <c r="AJ59" s="283">
        <v>13</v>
      </c>
      <c r="AK59" s="278">
        <v>0.40476190476190477</v>
      </c>
      <c r="AL59" s="278">
        <v>0.69047619047619047</v>
      </c>
      <c r="AM59" s="314">
        <f>SUM(AI59:AJ59)+IF(AI59="B",1,0)*AI$102+IF(AJ59="B",1,0)*AJ$102+IF(AI59="Løype",1)*$O$4+IF(AJ59="Løype",1)*$O$4+IF(AI59="Arr",1)*$O$5+IF(AJ59="Arr",1)*$O$5</f>
        <v>13</v>
      </c>
      <c r="AN59" s="286"/>
      <c r="AO59" s="283">
        <v>18</v>
      </c>
      <c r="AP59" s="278">
        <v>0.27083333333333337</v>
      </c>
      <c r="AQ59" s="278">
        <v>0.39583333333333337</v>
      </c>
      <c r="AR59" s="314">
        <f>SUM(AN59:AO59)+IF(AN59="B",1,0)*AN$102+IF(AO59="B",1,0)*AO$102+IF(AN59="Løype",1)*$O$4+IF(AO59="Løype",1)*$O$4+IF(AN59="Arr",1)*$O$5+IF(AO59="Arr",1)*$O$5</f>
        <v>18</v>
      </c>
      <c r="AS59" s="286"/>
      <c r="AT59" s="283">
        <v>12</v>
      </c>
      <c r="AU59" s="278">
        <v>0.5</v>
      </c>
      <c r="AV59" s="278">
        <v>0.71739130434782616</v>
      </c>
      <c r="AW59" s="314">
        <f>SUM(AS59:AT59)+IF(AS59="B",1,0)*AS$102+IF(AT59="B",1,0)*AT$102+IF(AS59="Løype",1)*$O$4+IF(AT59="Løype",1)*$O$4+IF(AS59="Arr",1)*$O$5+IF(AT59="Arr",1)*$O$5</f>
        <v>12</v>
      </c>
      <c r="AX59" s="286"/>
      <c r="AY59" s="283">
        <v>17</v>
      </c>
      <c r="AZ59" s="278">
        <v>0.38888888888888884</v>
      </c>
      <c r="BA59" s="278">
        <v>0.53703703703703698</v>
      </c>
      <c r="BB59" s="314">
        <f>SUM(AX59:AY59)+IF(AX59="B",1,0)*AX$102+IF(AY59="B",1,0)*AY$102+IF(AX59="Løype",1)*$O$4+IF(AY59="Løype",1)*$O$4+IF(AX59="Arr",1)*$O$5+IF(AY59="Arr",1)*$O$5</f>
        <v>17</v>
      </c>
      <c r="BC59" s="286"/>
      <c r="BD59" s="283">
        <v>18</v>
      </c>
      <c r="BE59" s="333">
        <v>0.35185185185185186</v>
      </c>
      <c r="BF59" s="278">
        <v>0.7592592592592593</v>
      </c>
      <c r="BG59" s="314">
        <f>SUM(BC59:BD59)+IF(BC59="B",1,0)*BC$102+IF(BD59="B",1,0)*BD$102+IF(BC59="Løype",1)*$O$4+IF(BD59="Løype",1)*$O$4+IF(BC59="Arr",1)*$O$5+IF(BD59="Arr",1)*$O$5</f>
        <v>18</v>
      </c>
      <c r="BH59" s="327"/>
      <c r="BI59" s="283">
        <v>11</v>
      </c>
      <c r="BJ59" s="333">
        <v>0.19230769230769229</v>
      </c>
      <c r="BK59" s="278">
        <v>0.26923076923076927</v>
      </c>
      <c r="BL59" s="314">
        <f>SUM(BH59:BI59)+IF(BH59="B",1,0)*BH$102+IF(BI59="B",1,0)*BI$102+IF(BH59="Løype",1)*$O$4+IF(BI59="Løype",1)*$O$4+IF(BH59="Arr",1)*$O$5+IF(BI59="Arr",1)*$O$5</f>
        <v>11</v>
      </c>
      <c r="BM59" s="334"/>
      <c r="BN59" s="283">
        <v>17</v>
      </c>
      <c r="BO59" s="333">
        <v>0.27083333333333337</v>
      </c>
      <c r="BP59" s="278">
        <v>0.5625</v>
      </c>
      <c r="BQ59" s="314">
        <f>SUM(BM59:BN59)+IF(BM59="B",1,0)*BM$102+IF(BN59="B",1,0)*BN$102+IF(BM59="Løype",1)*$O$4+IF(BN59="Løype",1)*$O$4+IF(BM59="Arr",1)*$O$5+IF(BN59="Arr",1)*$O$5</f>
        <v>17</v>
      </c>
      <c r="BR59" s="327"/>
      <c r="BS59" s="283">
        <v>19</v>
      </c>
      <c r="BT59" s="333">
        <v>0.21999999999999997</v>
      </c>
      <c r="BU59" s="278">
        <v>0.58000000000000007</v>
      </c>
      <c r="BV59" s="314">
        <f>SUM(BR59:BS59)+IF(BR59="B",1,0)*BR$102+IF(BS59="B",1,0)*BS$102+IF(BR59="Løype",1)*$O$4+IF(BS59="Løype",1)*$O$4+IF(BR59="Arr",1)*$O$5+IF(BS59="Arr",1)*$O$5</f>
        <v>19</v>
      </c>
      <c r="BW59" s="327"/>
      <c r="BX59" s="283">
        <v>17</v>
      </c>
      <c r="BY59" s="333">
        <v>0.44999999999999996</v>
      </c>
      <c r="BZ59" s="278">
        <v>0.68333333333333335</v>
      </c>
      <c r="CA59" s="314">
        <f>SUM(BW59:BX59)+IF(BW59="B",1,0)*BW$102+IF(BX59="B",1,0)*BX$102+IF(BW59="Løype",1)*$O$4+IF(BX59="Løype",1)*$O$4+IF(BW59="Arr",1)*$O$5+IF(BX59="Arr",1)*$O$5</f>
        <v>17</v>
      </c>
      <c r="CB59" s="327"/>
      <c r="CC59" s="283">
        <v>24</v>
      </c>
      <c r="CD59" s="333">
        <v>0.18333333333333335</v>
      </c>
      <c r="CE59" s="278">
        <v>0.1166666666666667</v>
      </c>
      <c r="CF59" s="314">
        <f>SUM(CB59:CC59)+IF(CB59="B",1,0)*CB$102+IF(CC59="B",1,0)*CC$102+IF(CB59="Løype",1)*$O$4+IF(CC59="Løype",1)*$O$4+IF(CB59="Arr",1)*$O$5+IF(CC59="Arr",1)*$O$5</f>
        <v>24</v>
      </c>
      <c r="CG59" s="327"/>
      <c r="CH59" s="283">
        <v>21</v>
      </c>
      <c r="CI59" s="333">
        <v>0.31666666666666665</v>
      </c>
      <c r="CJ59" s="278">
        <v>0.65</v>
      </c>
      <c r="CK59" s="314">
        <f>SUM(CG59:CH59)+IF(CG59="B",1,0)*CG$102+IF(CH59="B",1,0)*CH$102+IF(CG59="Løype",1)*$O$4+IF(CH59="Løype",1)*$O$4+IF(CG59="Arr",1)*$O$5+IF(CH59="Arr",1)*$O$5</f>
        <v>21</v>
      </c>
      <c r="CL59" s="327"/>
      <c r="CM59" s="283">
        <v>23</v>
      </c>
      <c r="CN59" s="510">
        <v>0.296875</v>
      </c>
      <c r="CO59" s="511">
        <v>0.765625</v>
      </c>
      <c r="CP59" s="314">
        <f>SUM(CL59:CM59)+IF(CL59="B",1,0)*CL$102+IF(CM59="B",1,0)*CM$102+IF(CL59="Løype",1)*$O$4+IF(CM59="Løype",1)*$O$4+IF(CL59="Arr",1)*$O$5+IF(CM59="Arr",1)*$O$5</f>
        <v>23</v>
      </c>
      <c r="CQ59" s="327"/>
      <c r="CR59" s="283">
        <v>17</v>
      </c>
      <c r="CS59" s="316">
        <v>0.17500000000000004</v>
      </c>
      <c r="CT59" s="330">
        <v>0.375</v>
      </c>
      <c r="CU59" s="314">
        <f>SUM(CQ59:CR59)+IF(CQ59="B",1,0)*CQ$102+IF(CR59="B",1,0)*CR$102+IF(CQ59="Løype",1)*$O$4+IF(CR59="Løype",1)*$O$4+IF(CQ59="Arr",1)*$O$5+IF(CR59="Arr",1)*$O$5</f>
        <v>17</v>
      </c>
      <c r="CV59" s="327"/>
      <c r="CW59" s="283">
        <v>25</v>
      </c>
      <c r="CX59" s="333">
        <v>0.25757575757575757</v>
      </c>
      <c r="CY59" s="278">
        <v>0.56060606060606055</v>
      </c>
      <c r="CZ59" s="314">
        <f>SUM(CV59:CW59)+IF(CV59="B",1,0)*CV$102+IF(CW59="B",1,0)*CW$102+IF(CV59="Løype",1)*$O$4+IF(CW59="Løype",1)*$O$4+IF(CV59="Arr",1)*$O$5+IF(CW59="Arr",1)*$O$5</f>
        <v>25</v>
      </c>
      <c r="DA59" s="327"/>
      <c r="DB59" s="283">
        <v>14</v>
      </c>
      <c r="DC59" s="333">
        <v>0.4375</v>
      </c>
      <c r="DD59" s="278">
        <v>0.6875</v>
      </c>
      <c r="DE59" s="314">
        <f>SUM(DA59:DB59)+IF(DA59="B",1,0)*DA$102+IF(DB59="B",1,0)*DB$102+IF(DA59="Løype",1)*$O$4+IF(DB59="Løype",1)*$O$4+IF(DA59="Arr",1)*$O$5+IF(DB59="Arr",1)*$O$5</f>
        <v>14</v>
      </c>
      <c r="DF59" s="327"/>
      <c r="DG59" s="283">
        <v>24</v>
      </c>
      <c r="DH59" s="333">
        <v>0.34722222222222221</v>
      </c>
      <c r="DI59" s="278">
        <v>0.54166666666666674</v>
      </c>
      <c r="DJ59" s="314">
        <f>SUM(DF59:DG59)+IF(DF59="B",1,0)*DF$102+IF(DG59="B",1,0)*DG$102+IF(DF59="Løype",1)*$O$4+IF(DG59="Løype",1)*$O$4+IF(DF59="Arr",1)*$O$5+IF(DG59="Arr",1)*$O$5</f>
        <v>24</v>
      </c>
      <c r="DK59" s="327"/>
      <c r="DL59" s="283">
        <v>19</v>
      </c>
      <c r="DM59" s="333">
        <v>0.3035714285714286</v>
      </c>
      <c r="DN59" s="278">
        <v>0.375</v>
      </c>
      <c r="DO59" s="314">
        <f>SUM(DK59:DL59)+IF(DK59="B",1,0)*DK$102+IF(DL59="B",1,0)*DL$102+IF(DK59="Løype",1)*$O$4+IF(DL59="Løype",1)*$O$4+IF(DK59="Arr",1)*$O$5+IF(DL59="Arr",1)*$O$5</f>
        <v>19</v>
      </c>
      <c r="DP59" s="327"/>
      <c r="DQ59" s="283">
        <v>20</v>
      </c>
      <c r="DR59" s="333">
        <v>0.22413793103448276</v>
      </c>
      <c r="DS59" s="278">
        <v>0.2931034482758621</v>
      </c>
      <c r="DT59" s="314">
        <f>SUM(DP59:DQ59)+IF(DP59="B",1,0)*DP$102+IF(DQ59="B",1,0)*DQ$102+IF(DP59="Løype",1)*$O$4+IF(DQ59="Løype",1)*$O$4+IF(DP59="Arr",1)*$O$5+IF(DQ59="Arr",1)*$O$5</f>
        <v>20</v>
      </c>
      <c r="DU59" s="327"/>
      <c r="DV59" s="283">
        <v>23</v>
      </c>
      <c r="DW59" s="333">
        <v>0.25757575757575757</v>
      </c>
      <c r="DX59" s="278">
        <v>0.22727272727272729</v>
      </c>
      <c r="DY59" s="314">
        <f>SUM(DU59:DV59)+IF(DU59="B",1,0)*DU$102+IF(DV59="B",1,0)*DV$102+IF(DU59="Løype",1)*$O$4+IF(DV59="Løype",1)*$O$4+IF(DU59="Arr",1)*$O$5+IF(DV59="Arr",1)*$O$5</f>
        <v>23</v>
      </c>
      <c r="DZ59" s="538"/>
      <c r="EA59" s="81"/>
      <c r="EB59" s="43"/>
      <c r="EC59" s="197"/>
      <c r="ED59" s="314">
        <f>SUM(DZ59:EA59)+IF(DZ59="B",1,0)*DZ$102+IF(EA59="B",1,0)*EA$102+IF(DZ59="Løype",1)*$O$4+IF(EA59="Løype",1)*$O$4+IF(DZ59="Arr",1)*$O$5+IF(EA59="Arr",1)*$O$5</f>
        <v>0</v>
      </c>
      <c r="EE59" s="538"/>
      <c r="EF59" s="513">
        <v>25</v>
      </c>
      <c r="EG59" s="518">
        <v>0.11538461538461542</v>
      </c>
      <c r="EH59" s="520">
        <v>0.21794871794871795</v>
      </c>
      <c r="EI59" s="314">
        <f>SUM(EE59:EF59)+IF(EE59="B",1,0)*EE$102+IF(EF59="B",1,0)*EF$102+IF(EE59="Løype",1)*$O$4+IF(EF59="Løype",1)*$O$4+IF(EE59="Arr",1)*$O$5+IF(EF59="Arr",1)*$O$5</f>
        <v>25</v>
      </c>
      <c r="EJ59" s="528">
        <f>COUNTIF($E59:$EI59,"&gt;0")/4+COUNTIF($E59:$EI59,"B")/4+COUNTIF($E59:$EI59,"Arr")/4+COUNTIF($E59:$EI59,"Løype")/4</f>
        <v>26</v>
      </c>
      <c r="EK59" s="575">
        <f>COUNTIF($BH59:$EI59,"&gt;0")/4+COUNTIF($BH59:$EI59,"B")/4+COUNTIF($BH59:$EI59,"Arr")/4+COUNTIF($BH59:$EI59,"Løype")/4</f>
        <v>15</v>
      </c>
      <c r="EL59" s="293">
        <f>COUNTIF($E59:$EI59,"&gt;0")/4+COUNTIF($E59:$EI59,"Arr")/4+COUNTIF($E59:$EI59,"Løype")/4-COUNTIF($E59:$EI59,"B")*3/4</f>
        <v>26</v>
      </c>
      <c r="EM59" s="293">
        <f>COUNTIF(E59:EI59,"Arr")+COUNTIF(E59:EI59,"Løype")</f>
        <v>1</v>
      </c>
      <c r="EN59" s="569">
        <f>COUNTIF(BH59:EI59,"Arr")+COUNTIF(BH59:EI59,"Løype")</f>
        <v>0</v>
      </c>
      <c r="EO59" s="300">
        <f>EK59-EN59</f>
        <v>15</v>
      </c>
      <c r="EP59" s="15"/>
      <c r="EQ59" s="61">
        <f>$I59+$N59+$S59+$X59+$AC59+$AH59+$AM59+$AR59+$AW59+$BB59+$BG59+$BL59+$BQ59+$BV59+$CA59+$CF59+$CK59+$CP59+$CU59+$CZ59+$DE59+$DJ59+$DO59+$DT59+$DY59+$ED59+$EI59</f>
        <v>426</v>
      </c>
      <c r="ER59" s="191">
        <f>IF(OR($E59="B",$F59="B"),0,$I59)+IF(OR($J59="B",$K59="B"),0,$N59)+IF(OR($O59="B",$P59="B"),0,$S59)+IF(OR($T59="B",$U59="B"),0,$X59)+IF(OR($Y59="B",$Z59="B"),0,$AC59)+IF(OR($AD59="B",$AE59="B"),0,$AH59)+IF(OR($AI59="B",$AJ59="B"),0,$AM59)+IF(OR($HP37="B",$AO59="B"),0,$AR59)+IF(OR($AS59="B",$AT59="B"),0,$AW59)+IF(OR($AX59="B",$AY59="B"),0,$BB59)+IF(OR($BC59="B",$BD59="B"),0,$BG59)+IF(OR($BH59="B",$BI59="B"),0,$BL59)+IF(OR($BM59="B",$BN59="B"),0,$BQ59)+IF(OR($BR59="B",$BS59="B"),0,$BV59)+IF(OR($BW59="B",$BX59="B"),0,$CA59)+IF(OR($CB59="B",$CC59="B"),0,$CF59)+IF(OR($CG59="B",$CH59="B"),0,$CK59)+IF(OR($CL59="B",$CM59="B"),0,$CP59)+IF(OR($CQ59="B",$CR59="B"),0,$CU59)+IF(OR($CV59="B",$CW59="B"),0,$CZ59)+IF(OR($DA59="B",$DB59="B"),0,$DE59)+IF(OR($DF59="B",$DG59="B"),0,$DJ59)+IF(OR($DK59="B",$DL59="B"),0,$DO59)+IF(OR($DP59="B",$DQ59="B"),0,$DT59)+IF(OR($DU59="B",$DV59="B"),0,$DY59)+IF(OR($DZ59="B",$EA59="B"),0,$ED59)+IF(OR($EE59="B",$EF59="B"),0,$EI59)</f>
        <v>426</v>
      </c>
      <c r="ES59" s="28">
        <f>IF(EJ59&gt;0,EQ59/EJ59," " )</f>
        <v>16.384615384615383</v>
      </c>
      <c r="ET59" s="62">
        <f>IF(EL59&gt;0,ER59/EL59," " )</f>
        <v>16.384615384615383</v>
      </c>
      <c r="EU59" s="63"/>
      <c r="EV59" s="270">
        <f>EQ59+EX$20-EJ59</f>
        <v>427</v>
      </c>
      <c r="EW59" s="272">
        <f>ER59+EX$20-EL59</f>
        <v>427</v>
      </c>
      <c r="EX59" s="23">
        <f>IF(EJ59&gt;0,EV59/EJ59," " )</f>
        <v>16.423076923076923</v>
      </c>
      <c r="EY59" s="74">
        <f>IF(EL59&gt;0,EW59/EL59," " )</f>
        <v>16.423076923076923</v>
      </c>
      <c r="EZ59" s="63"/>
      <c r="FA59" s="368">
        <f>EJ59-EM59</f>
        <v>25</v>
      </c>
      <c r="FB59" s="369">
        <f>EM59</f>
        <v>1</v>
      </c>
      <c r="FC59" s="365">
        <f>G59+L59+Q59+V59+AA59+AF59+AK59+AP59+AU59+AZ59+BE59+BJ59+BO59+BT59+BY59+CD59+CI59+CN59+CS59+CX59+DC59+DH59+DM59+DR59+DW59+EB59+EG59</f>
        <v>8.610537074752175</v>
      </c>
      <c r="FD59" s="475">
        <f>IF(EJ59&gt;0,FC59/EJ59," " )</f>
        <v>0.33117450287508365</v>
      </c>
      <c r="FE59" s="488">
        <f>H59+M59+R59+W59+AB59+AG59+AL59+AQ59+AV59+BA59+BF59+BK59+BP59+BU59+BZ59+CE59+CJ59+CO59+CT59+CY59+DD59+DI59+DN59+DS59+DX59+EC59+EH59</f>
        <v>13.427013494485172</v>
      </c>
      <c r="FF59" s="232">
        <f>IF(EJ59&gt;0,FE59/EJ59," " )</f>
        <v>0.51642359594173737</v>
      </c>
      <c r="FG59" s="15"/>
      <c r="FH59" s="37">
        <f t="shared" si="0"/>
        <v>33</v>
      </c>
    </row>
    <row r="60" spans="2:164" ht="17" customHeight="1" thickBot="1" x14ac:dyDescent="0.25">
      <c r="B60" s="284" t="s">
        <v>97</v>
      </c>
      <c r="C60" s="285" t="s">
        <v>98</v>
      </c>
      <c r="D60" s="328">
        <v>504333</v>
      </c>
      <c r="E60" s="329"/>
      <c r="F60" s="314"/>
      <c r="G60" s="314"/>
      <c r="H60" s="314"/>
      <c r="I60" s="314">
        <f>SUM(E60:F60)+IF(E60="B",1,0)*E$102+IF(F60="B",1,0)*F$102+IF(E60="Løype",1)*$O$4+IF(F60="Løype",1)*$O$4+IF(E60="Arr",1)*$O$5+IF(F60="Arr",1)*$O$5</f>
        <v>0</v>
      </c>
      <c r="J60" s="330"/>
      <c r="K60" s="330"/>
      <c r="L60" s="330"/>
      <c r="M60" s="330"/>
      <c r="N60" s="314">
        <f>SUM(J60:K60)+IF(J60="B",1,0)*J$102+IF(K60="B",1,0)*K$102+IF(J60="Løype",1)*$O$4+IF(K60="Løype",1)*$O$4+IF(J60="Arr",1)*$O$5+IF(K60="Arr",1)*$O$5</f>
        <v>0</v>
      </c>
      <c r="O60" s="332"/>
      <c r="P60" s="331"/>
      <c r="Q60" s="330"/>
      <c r="R60" s="330"/>
      <c r="S60" s="314">
        <f>SUM(O60:P60)+IF(O60="B",1,0)*O$102+IF(P60="B",1,0)*P$102+IF(O60="Løype",1)*$O$4+IF(P60="Løype",1)*$O$4+IF(O60="Arr",1)*$O$5+IF(P60="Arr",1)*$O$5</f>
        <v>0</v>
      </c>
      <c r="T60" s="332"/>
      <c r="U60" s="331"/>
      <c r="V60" s="330"/>
      <c r="W60" s="330"/>
      <c r="X60" s="314">
        <f>SUM(T60:U60)+IF(T60="B",1,0)*T$102+IF(U60="B",1,0)*U$102+IF(T60="Løype",1)*$O$4+IF(U60="Løype",1)*$O$4+IF(T60="Arr",1)*$O$5+IF(U60="Arr",1)*$O$5</f>
        <v>0</v>
      </c>
      <c r="Y60" s="332"/>
      <c r="Z60" s="316"/>
      <c r="AA60" s="357"/>
      <c r="AB60" s="330"/>
      <c r="AC60" s="314">
        <f>SUM(Y60:Z60)+IF(Y60="B",1,0)*Y$102+IF(Z60="B",1,0)*Z$102+IF(Y60="Løype",1)*$O$4+IF(Z60="Løype",1)*$O$4+IF(Y60="Arr",1)*$O$5+IF(Z60="Arr",1)*$O$5</f>
        <v>0</v>
      </c>
      <c r="AD60" s="332"/>
      <c r="AE60" s="316"/>
      <c r="AF60" s="330"/>
      <c r="AG60" s="330"/>
      <c r="AH60" s="314">
        <f>SUM(AD60:AE60)+IF(AD60="B",1,0)*AD$102+IF(AE60="B",1,0)*AE$102+IF(AD60="Løype",1)*$O$4+IF(AE60="Løype",1)*$O$4+IF(AD60="Arr",1)*$O$5+IF(AE60="Arr",1)*$O$5</f>
        <v>0</v>
      </c>
      <c r="AI60" s="286"/>
      <c r="AJ60" s="283"/>
      <c r="AK60" s="330"/>
      <c r="AL60" s="330"/>
      <c r="AM60" s="314">
        <f>SUM(AI60:AJ60)+IF(AI60="B",1,0)*AI$102+IF(AJ60="B",1,0)*AJ$102+IF(AI60="Løype",1)*$O$4+IF(AJ60="Løype",1)*$O$4+IF(AI60="Arr",1)*$O$5+IF(AJ60="Arr",1)*$O$5</f>
        <v>0</v>
      </c>
      <c r="AN60" s="286"/>
      <c r="AO60" s="283"/>
      <c r="AP60" s="330"/>
      <c r="AQ60" s="330"/>
      <c r="AR60" s="314">
        <f>SUM(AN60:AO60)+IF(AN60="B",1,0)*AN$102+IF(AO60="B",1,0)*AO$102+IF(AN60="Løype",1)*$O$4+IF(AO60="Løype",1)*$O$4+IF(AN60="Arr",1)*$O$5+IF(AO60="Arr",1)*$O$5</f>
        <v>0</v>
      </c>
      <c r="AS60" s="286"/>
      <c r="AT60" s="283"/>
      <c r="AU60" s="330"/>
      <c r="AV60" s="330"/>
      <c r="AW60" s="314">
        <f>SUM(AS60:AT60)+IF(AS60="B",1,0)*AS$102+IF(AT60="B",1,0)*AT$102+IF(AS60="Løype",1)*$O$4+IF(AT60="Løype",1)*$O$4+IF(AS60="Arr",1)*$O$5+IF(AT60="Arr",1)*$O$5</f>
        <v>0</v>
      </c>
      <c r="AX60" s="286"/>
      <c r="AY60" s="283"/>
      <c r="AZ60" s="330"/>
      <c r="BA60" s="330"/>
      <c r="BB60" s="314">
        <f>SUM(AX60:AY60)+IF(AX60="B",1,0)*AX$102+IF(AY60="B",1,0)*AY$102+IF(AX60="Løype",1)*$O$4+IF(AY60="Løype",1)*$O$4+IF(AX60="Arr",1)*$O$5+IF(AY60="Arr",1)*$O$5</f>
        <v>0</v>
      </c>
      <c r="BC60" s="286"/>
      <c r="BD60" s="283"/>
      <c r="BE60" s="316"/>
      <c r="BF60" s="330"/>
      <c r="BG60" s="314">
        <f>SUM(BC60:BD60)+IF(BC60="B",1,0)*BC$102+IF(BD60="B",1,0)*BD$102+IF(BC60="Løype",1)*$O$4+IF(BD60="Løype",1)*$O$4+IF(BC60="Arr",1)*$O$5+IF(BD60="Arr",1)*$O$5</f>
        <v>0</v>
      </c>
      <c r="BH60" s="327"/>
      <c r="BI60" s="283"/>
      <c r="BJ60" s="316"/>
      <c r="BK60" s="330"/>
      <c r="BL60" s="314">
        <f>SUM(BH60:BI60)+IF(BH60="B",1,0)*BH$102+IF(BI60="B",1,0)*BI$102+IF(BH60="Løype",1)*$O$4+IF(BI60="Løype",1)*$O$4+IF(BH60="Arr",1)*$O$5+IF(BI60="Arr",1)*$O$5</f>
        <v>0</v>
      </c>
      <c r="BM60" s="334"/>
      <c r="BN60" s="283"/>
      <c r="BO60" s="316"/>
      <c r="BP60" s="330"/>
      <c r="BQ60" s="314">
        <f>SUM(BM60:BN60)+IF(BM60="B",1,0)*BM$102+IF(BN60="B",1,0)*BN$102+IF(BM60="Løype",1)*$O$4+IF(BN60="Løype",1)*$O$4+IF(BM60="Arr",1)*$O$5+IF(BN60="Arr",1)*$O$5</f>
        <v>0</v>
      </c>
      <c r="BR60" s="327"/>
      <c r="BS60" s="283"/>
      <c r="BT60" s="316"/>
      <c r="BU60" s="330"/>
      <c r="BV60" s="314">
        <f>SUM(BR60:BS60)+IF(BR60="B",1,0)*BR$102+IF(BS60="B",1,0)*BS$102+IF(BR60="Løype",1)*$O$4+IF(BS60="Løype",1)*$O$4+IF(BR60="Arr",1)*$O$5+IF(BS60="Arr",1)*$O$5</f>
        <v>0</v>
      </c>
      <c r="BW60" s="327">
        <v>4</v>
      </c>
      <c r="BX60" s="283"/>
      <c r="BY60" s="333">
        <v>5.0000000000000044E-2</v>
      </c>
      <c r="BZ60" s="278">
        <v>5.0000000000000044E-2</v>
      </c>
      <c r="CA60" s="314">
        <f>SUM(BW60:BX60)+IF(BW60="B",1,0)*BW$102+IF(BX60="B",1,0)*BX$102+IF(BW60="Løype",1)*$O$4+IF(BX60="Løype",1)*$O$4+IF(BW60="Arr",1)*$O$5+IF(BX60="Arr",1)*$O$5</f>
        <v>4</v>
      </c>
      <c r="CB60" s="327">
        <v>2</v>
      </c>
      <c r="CC60" s="283"/>
      <c r="CD60" s="333">
        <v>8.333333333333337E-2</v>
      </c>
      <c r="CE60" s="278">
        <v>0.98333333333333328</v>
      </c>
      <c r="CF60" s="314">
        <f>SUM(CB60:CC60)+IF(CB60="B",1,0)*CB$102+IF(CC60="B",1,0)*CC$102+IF(CB60="Løype",1)*$O$4+IF(CC60="Løype",1)*$O$4+IF(CB60="Arr",1)*$O$5+IF(CC60="Arr",1)*$O$5</f>
        <v>2</v>
      </c>
      <c r="CG60" s="327"/>
      <c r="CH60" s="283"/>
      <c r="CI60" s="316"/>
      <c r="CJ60" s="330"/>
      <c r="CK60" s="314">
        <f>SUM(CG60:CH60)+IF(CG60="B",1,0)*CG$102+IF(CH60="B",1,0)*CH$102+IF(CG60="Løype",1)*$O$4+IF(CH60="Løype",1)*$O$4+IF(CG60="Arr",1)*$O$5+IF(CH60="Arr",1)*$O$5</f>
        <v>0</v>
      </c>
      <c r="CL60" s="327">
        <v>1</v>
      </c>
      <c r="CM60" s="283"/>
      <c r="CN60" s="333">
        <v>0.140625</v>
      </c>
      <c r="CO60" s="278">
        <v>0.390625</v>
      </c>
      <c r="CP60" s="314">
        <f>SUM(CL60:CM60)+IF(CL60="B",1,0)*CL$102+IF(CM60="B",1,0)*CM$102+IF(CL60="Løype",1)*$O$4+IF(CM60="Løype",1)*$O$4+IF(CL60="Arr",1)*$O$5+IF(CM60="Arr",1)*$O$5</f>
        <v>1</v>
      </c>
      <c r="CQ60" s="327"/>
      <c r="CR60" s="283"/>
      <c r="CS60" s="316"/>
      <c r="CT60" s="330"/>
      <c r="CU60" s="314">
        <f>SUM(CQ60:CR60)+IF(CQ60="B",1,0)*CQ$102+IF(CR60="B",1,0)*CR$102+IF(CQ60="Løype",1)*$O$4+IF(CR60="Løype",1)*$O$4+IF(CQ60="Arr",1)*$O$5+IF(CR60="Arr",1)*$O$5</f>
        <v>0</v>
      </c>
      <c r="CV60" s="327">
        <v>6</v>
      </c>
      <c r="CW60" s="283"/>
      <c r="CX60" s="333">
        <v>1.5151515151515138E-2</v>
      </c>
      <c r="CY60" s="278">
        <v>0.22727272727272729</v>
      </c>
      <c r="CZ60" s="314">
        <f>SUM(CV60:CW60)+IF(CV60="B",1,0)*CV$102+IF(CW60="B",1,0)*CW$102+IF(CV60="Løype",1)*$O$4+IF(CW60="Løype",1)*$O$4+IF(CV60="Arr",1)*$O$5+IF(CW60="Arr",1)*$O$5</f>
        <v>6</v>
      </c>
      <c r="DA60" s="327"/>
      <c r="DB60" s="283"/>
      <c r="DC60" s="316"/>
      <c r="DD60" s="626"/>
      <c r="DE60" s="314">
        <f>SUM(DA60:DB60)+IF(DA60="B",1,0)*DA$102+IF(DB60="B",1,0)*DB$102+IF(DA60="Løype",1)*$O$4+IF(DB60="Løype",1)*$O$4+IF(DA60="Arr",1)*$O$5+IF(DB60="Arr",1)*$O$5</f>
        <v>0</v>
      </c>
      <c r="DF60" s="327">
        <v>2</v>
      </c>
      <c r="DG60" s="283"/>
      <c r="DH60" s="333">
        <v>6.944444444444442E-2</v>
      </c>
      <c r="DI60" s="278">
        <v>0.48611111111111116</v>
      </c>
      <c r="DJ60" s="314">
        <f>SUM(DF60:DG60)+IF(DF60="B",1,0)*DF$102+IF(DG60="B",1,0)*DG$102+IF(DF60="Løype",1)*$O$4+IF(DG60="Løype",1)*$O$4+IF(DF60="Arr",1)*$O$5+IF(DG60="Arr",1)*$O$5</f>
        <v>2</v>
      </c>
      <c r="DK60" s="327"/>
      <c r="DL60" s="283"/>
      <c r="DM60" s="316"/>
      <c r="DN60" s="330"/>
      <c r="DO60" s="314">
        <f>SUM(DK60:DL60)+IF(DK60="B",1,0)*DK$102+IF(DL60="B",1,0)*DL$102+IF(DK60="Løype",1)*$O$4+IF(DL60="Løype",1)*$O$4+IF(DK60="Arr",1)*$O$5+IF(DL60="Arr",1)*$O$5</f>
        <v>0</v>
      </c>
      <c r="DP60" s="327">
        <v>3</v>
      </c>
      <c r="DQ60" s="283"/>
      <c r="DR60" s="333">
        <v>0.2931034482758621</v>
      </c>
      <c r="DS60" s="278">
        <v>0.74137931034482762</v>
      </c>
      <c r="DT60" s="314">
        <f>SUM(DP60:DQ60)+IF(DP60="B",1,0)*DP$102+IF(DQ60="B",1,0)*DQ$102+IF(DP60="Løype",1)*$O$4+IF(DQ60="Løype",1)*$O$4+IF(DP60="Arr",1)*$O$5+IF(DQ60="Arr",1)*$O$5</f>
        <v>3</v>
      </c>
      <c r="DU60" s="327">
        <v>5</v>
      </c>
      <c r="DV60" s="283"/>
      <c r="DW60" s="333">
        <v>7.5757575757575801E-2</v>
      </c>
      <c r="DX60" s="278">
        <v>0.25757575757575757</v>
      </c>
      <c r="DY60" s="314">
        <f>SUM(DU60:DV60)+IF(DU60="B",1,0)*DU$102+IF(DV60="B",1,0)*DV$102+IF(DU60="Løype",1)*$O$4+IF(DV60="Løype",1)*$O$4+IF(DU60="Arr",1)*$O$5+IF(DV60="Arr",1)*$O$5</f>
        <v>5</v>
      </c>
      <c r="DZ60" s="538">
        <v>5</v>
      </c>
      <c r="EA60" s="513"/>
      <c r="EB60" s="518">
        <v>0.27777777777777779</v>
      </c>
      <c r="EC60" s="520">
        <v>0.65555555555555556</v>
      </c>
      <c r="ED60" s="314">
        <f>SUM(DZ60:EA60)+IF(DZ60="B",1,0)*DZ$102+IF(EA60="B",1,0)*EA$102+IF(DZ60="Løype",1)*$O$4+IF(EA60="Løype",1)*$O$4+IF(DZ60="Arr",1)*$O$5+IF(EA60="Arr",1)*$O$5</f>
        <v>5</v>
      </c>
      <c r="EE60" s="538">
        <v>10</v>
      </c>
      <c r="EF60" s="513"/>
      <c r="EG60" s="518">
        <v>0.14102564102564108</v>
      </c>
      <c r="EH60" s="520">
        <v>0.60256410256410264</v>
      </c>
      <c r="EI60" s="314">
        <f>SUM(EE60:EF60)+IF(EE60="B",1,0)*EE$102+IF(EF60="B",1,0)*EF$102+IF(EE60="Løype",1)*$O$4+IF(EF60="Løype",1)*$O$4+IF(EE60="Arr",1)*$O$5+IF(EF60="Arr",1)*$O$5</f>
        <v>10</v>
      </c>
      <c r="EJ60" s="528">
        <f>COUNTIF($E60:$EI60,"&gt;0")/4+COUNTIF($E60:$EI60,"B")/4+COUNTIF($E60:$EI60,"Arr")/4+COUNTIF($E60:$EI60,"Løype")/4</f>
        <v>9</v>
      </c>
      <c r="EK60" s="575">
        <f>COUNTIF($BH60:$EI60,"&gt;0")/4+COUNTIF($BH60:$EI60,"B")/4+COUNTIF($BH60:$EI60,"Arr")/4+COUNTIF($BH60:$EI60,"Løype")/4</f>
        <v>9</v>
      </c>
      <c r="EL60" s="293">
        <f>COUNTIF($E60:$EI60,"&gt;0")/4+COUNTIF($E60:$EI60,"Arr")/4+COUNTIF($E60:$EI60,"Løype")/4-COUNTIF($E60:$EI60,"B")*3/4</f>
        <v>9</v>
      </c>
      <c r="EM60" s="293">
        <f>COUNTIF(E60:EI60,"Arr")+COUNTIF(E60:EI60,"Løype")</f>
        <v>0</v>
      </c>
      <c r="EN60" s="569">
        <f>COUNTIF(BH60:EI60,"Arr")+COUNTIF(BH60:EI60,"Løype")</f>
        <v>0</v>
      </c>
      <c r="EO60" s="300">
        <f>EK60-EN60</f>
        <v>9</v>
      </c>
      <c r="EP60" s="15"/>
      <c r="EQ60" s="61">
        <f>$I60+$N60+$S60+$X60+$AC60+$AH60+$AM60+$AR60+$AW60+$BB60+$BG60+$BL60+$BQ60+$BV60+$CA60+$CF60+$CK60+$CP60+$CU60+$CZ60+$DE60+$DJ60+$DO60+$DT60+$DY60+$ED60+$EI60</f>
        <v>38</v>
      </c>
      <c r="ER60" s="191">
        <f>IF(OR($E60="B",$F60="B"),0,$I60)+IF(OR($J60="B",$K60="B"),0,$N60)+IF(OR($O60="B",$P60="B"),0,$S60)+IF(OR($T60="B",$U60="B"),0,$X60)+IF(OR($Y60="B",$Z60="B"),0,$AC60)+IF(OR($AD60="B",$AE60="B"),0,$AH60)+IF(OR($AI60="B",$AJ60="B"),0,$AM60)+IF(OR($HP38="B",$AO60="B"),0,$AR60)+IF(OR($AS60="B",$AT60="B"),0,$AW60)+IF(OR($AX60="B",$AY60="B"),0,$BB60)+IF(OR($BC60="B",$BD60="B"),0,$BG60)+IF(OR($BH60="B",$BI60="B"),0,$BL60)+IF(OR($BM60="B",$BN60="B"),0,$BQ60)+IF(OR($BR60="B",$BS60="B"),0,$BV60)+IF(OR($BW60="B",$BX60="B"),0,$CA60)+IF(OR($CB60="B",$CC60="B"),0,$CF60)+IF(OR($CG60="B",$CH60="B"),0,$CK60)+IF(OR($CL60="B",$CM60="B"),0,$CP60)+IF(OR($CQ60="B",$CR60="B"),0,$CU60)+IF(OR($CV60="B",$CW60="B"),0,$CZ60)+IF(OR($DA60="B",$DB60="B"),0,$DE60)+IF(OR($DF60="B",$DG60="B"),0,$DJ60)+IF(OR($DK60="B",$DL60="B"),0,$DO60)+IF(OR($DP60="B",$DQ60="B"),0,$DT60)+IF(OR($DU60="B",$DV60="B"),0,$DY60)+IF(OR($DZ60="B",$EA60="B"),0,$ED60)+IF(OR($EE60="B",$EF60="B"),0,$EI60)</f>
        <v>38</v>
      </c>
      <c r="ES60" s="28">
        <f>IF(EJ60&gt;0,EQ60/EJ60," " )</f>
        <v>4.2222222222222223</v>
      </c>
      <c r="ET60" s="62">
        <f>IF(EL60&gt;0,ER60/EL60," " )</f>
        <v>4.2222222222222223</v>
      </c>
      <c r="EU60" s="63"/>
      <c r="EV60" s="270">
        <f>EQ60+EX$20-EJ60</f>
        <v>56</v>
      </c>
      <c r="EW60" s="272">
        <f>ER60+EX$20-EL60</f>
        <v>56</v>
      </c>
      <c r="EX60" s="23">
        <f>IF(EJ60&gt;0,EV60/EJ60," " )</f>
        <v>6.2222222222222223</v>
      </c>
      <c r="EY60" s="74">
        <f>IF(EL60&gt;0,EW60/EL60," " )</f>
        <v>6.2222222222222223</v>
      </c>
      <c r="EZ60" s="63"/>
      <c r="FA60" s="368">
        <f>EJ60-EM60</f>
        <v>9</v>
      </c>
      <c r="FB60" s="369">
        <f>EM60</f>
        <v>0</v>
      </c>
      <c r="FC60" s="365">
        <f>G60+L60+Q60+V60+AA60+AF60+AK60+AP60+AU60+AZ60+BE60+BJ60+BO60+BT60+BY60+CD60+CI60+CN60+CS60+CX60+DC60+DH60+DM60+DR60+DW60+EB60+EG60</f>
        <v>1.1462187357661495</v>
      </c>
      <c r="FD60" s="475">
        <f>IF(EJ60&gt;0,FC60/EJ60," " )</f>
        <v>0.12735763730734995</v>
      </c>
      <c r="FE60" s="488">
        <f>H60+M60+R60+W60+AB60+AG60+AL60+AQ60+AV60+BA60+BF60+BK60+BP60+BU60+BZ60+CE60+CJ60+CO60+CT60+CY60+DD60+DI60+DN60+DS60+DX60+EC60+EH60</f>
        <v>4.3944168977574147</v>
      </c>
      <c r="FF60" s="232">
        <f>IF(EJ60&gt;0,FE60/EJ60," " )</f>
        <v>0.48826854419526833</v>
      </c>
      <c r="FG60" s="15"/>
      <c r="FH60" s="37">
        <f t="shared" si="0"/>
        <v>34</v>
      </c>
    </row>
    <row r="61" spans="2:164" ht="17" customHeight="1" thickBot="1" x14ac:dyDescent="0.25">
      <c r="B61" s="284" t="s">
        <v>93</v>
      </c>
      <c r="C61" s="285" t="s">
        <v>94</v>
      </c>
      <c r="D61" s="328">
        <v>268651</v>
      </c>
      <c r="E61" s="329"/>
      <c r="F61" s="314"/>
      <c r="G61" s="314"/>
      <c r="H61" s="314"/>
      <c r="I61" s="314">
        <f>SUM(E61:F61)+IF(E61="B",1,0)*E$102+IF(F61="B",1,0)*F$102+IF(E61="Løype",1)*$O$4+IF(F61="Løype",1)*$O$4+IF(E61="Arr",1)*$O$5+IF(F61="Arr",1)*$O$5</f>
        <v>0</v>
      </c>
      <c r="J61" s="330"/>
      <c r="K61" s="330"/>
      <c r="L61" s="330"/>
      <c r="M61" s="330"/>
      <c r="N61" s="314">
        <f>SUM(J61:K61)+IF(J61="B",1,0)*J$102+IF(K61="B",1,0)*K$102+IF(J61="Løype",1)*$O$4+IF(K61="Løype",1)*$O$4+IF(J61="Arr",1)*$O$5+IF(K61="Arr",1)*$O$5</f>
        <v>0</v>
      </c>
      <c r="O61" s="332"/>
      <c r="P61" s="331"/>
      <c r="Q61" s="330"/>
      <c r="R61" s="330"/>
      <c r="S61" s="314">
        <f>SUM(O61:P61)+IF(O61="B",1,0)*O$102+IF(P61="B",1,0)*P$102+IF(O61="Løype",1)*$O$4+IF(P61="Løype",1)*$O$4+IF(O61="Arr",1)*$O$5+IF(P61="Arr",1)*$O$5</f>
        <v>0</v>
      </c>
      <c r="T61" s="332"/>
      <c r="U61" s="331"/>
      <c r="V61" s="330"/>
      <c r="W61" s="330"/>
      <c r="X61" s="314">
        <f>SUM(T61:U61)+IF(T61="B",1,0)*T$102+IF(U61="B",1,0)*U$102+IF(T61="Løype",1)*$O$4+IF(U61="Løype",1)*$O$4+IF(T61="Arr",1)*$O$5+IF(U61="Arr",1)*$O$5</f>
        <v>0</v>
      </c>
      <c r="Y61" s="332"/>
      <c r="Z61" s="316"/>
      <c r="AA61" s="330"/>
      <c r="AB61" s="330"/>
      <c r="AC61" s="314">
        <f>SUM(Y61:Z61)+IF(Y61="B",1,0)*Y$102+IF(Z61="B",1,0)*Z$102+IF(Y61="Løype",1)*$O$4+IF(Z61="Løype",1)*$O$4+IF(Y61="Arr",1)*$O$5+IF(Z61="Arr",1)*$O$5</f>
        <v>0</v>
      </c>
      <c r="AD61" s="332"/>
      <c r="AE61" s="316"/>
      <c r="AF61" s="330"/>
      <c r="AG61" s="330"/>
      <c r="AH61" s="314">
        <f>SUM(AD61:AE61)+IF(AD61="B",1,0)*AD$102+IF(AE61="B",1,0)*AE$102+IF(AD61="Løype",1)*$O$4+IF(AE61="Løype",1)*$O$4+IF(AD61="Arr",1)*$O$5+IF(AE61="Arr",1)*$O$5</f>
        <v>0</v>
      </c>
      <c r="AI61" s="180"/>
      <c r="AJ61" s="81"/>
      <c r="AK61" s="197"/>
      <c r="AL61" s="197"/>
      <c r="AM61" s="314">
        <f>SUM(AI61:AJ61)+IF(AI61="B",1,0)*AI$102+IF(AJ61="B",1,0)*AJ$102+IF(AI61="Løype",1)*$O$4+IF(AJ61="Løype",1)*$O$4+IF(AI61="Arr",1)*$O$5+IF(AJ61="Arr",1)*$O$5</f>
        <v>0</v>
      </c>
      <c r="AN61" s="286"/>
      <c r="AO61" s="81" t="s">
        <v>7</v>
      </c>
      <c r="AP61" s="278">
        <v>0.85416666666666663</v>
      </c>
      <c r="AQ61" s="278">
        <v>0.85416666666666663</v>
      </c>
      <c r="AR61" s="314">
        <f>SUM(AN61:AO61)+IF(AN61="B",1,0)*AN$102+IF(AO61="B",1,0)*AO$102+IF(AN61="Løype",1)*$O$4+IF(AO61="Løype",1)*$O$4+IF(AN61="Arr",1)*$O$5+IF(AO61="Arr",1)*$O$5</f>
        <v>4</v>
      </c>
      <c r="AS61" s="286"/>
      <c r="AT61" s="283"/>
      <c r="AU61" s="330"/>
      <c r="AV61" s="330"/>
      <c r="AW61" s="314">
        <f>SUM(AS61:AT61)+IF(AS61="B",1,0)*AS$102+IF(AT61="B",1,0)*AT$102+IF(AS61="Løype",1)*$O$4+IF(AT61="Løype",1)*$O$4+IF(AS61="Arr",1)*$O$5+IF(AT61="Arr",1)*$O$5</f>
        <v>0</v>
      </c>
      <c r="AX61" s="286"/>
      <c r="AY61" s="283" t="s">
        <v>2</v>
      </c>
      <c r="AZ61" s="278">
        <v>9.259259259259256E-2</v>
      </c>
      <c r="BA61" s="278">
        <v>9.259259259259256E-2</v>
      </c>
      <c r="BB61" s="314">
        <f>SUM(AX61:AY61)+IF(AX61="B",1,0)*AX$102+IF(AY61="B",1,0)*AY$102+IF(AX61="Løype",1)*$O$4+IF(AY61="Løype",1)*$O$4+IF(AX61="Arr",1)*$O$5+IF(AY61="Arr",1)*$O$5</f>
        <v>23</v>
      </c>
      <c r="BC61" s="286"/>
      <c r="BD61" s="283"/>
      <c r="BE61" s="316"/>
      <c r="BF61" s="330"/>
      <c r="BG61" s="314">
        <f>SUM(BC61:BD61)+IF(BC61="B",1,0)*BC$102+IF(BD61="B",1,0)*BD$102+IF(BC61="Løype",1)*$O$4+IF(BD61="Løype",1)*$O$4+IF(BC61="Arr",1)*$O$5+IF(BD61="Arr",1)*$O$5</f>
        <v>0</v>
      </c>
      <c r="BH61" s="327"/>
      <c r="BI61" s="283"/>
      <c r="BJ61" s="316"/>
      <c r="BK61" s="330"/>
      <c r="BL61" s="314">
        <f>SUM(BH61:BI61)+IF(BH61="B",1,0)*BH$102+IF(BI61="B",1,0)*BI$102+IF(BH61="Løype",1)*$O$4+IF(BI61="Løype",1)*$O$4+IF(BH61="Arr",1)*$O$5+IF(BI61="Arr",1)*$O$5</f>
        <v>0</v>
      </c>
      <c r="BM61" s="334"/>
      <c r="BN61" s="283"/>
      <c r="BO61" s="316"/>
      <c r="BP61" s="330"/>
      <c r="BQ61" s="314">
        <f>SUM(BM61:BN61)+IF(BM61="B",1,0)*BM$102+IF(BN61="B",1,0)*BN$102+IF(BM61="Løype",1)*$O$4+IF(BN61="Løype",1)*$O$4+IF(BM61="Arr",1)*$O$5+IF(BN61="Arr",1)*$O$5</f>
        <v>0</v>
      </c>
      <c r="BR61" s="327"/>
      <c r="BS61" s="283"/>
      <c r="BT61" s="316"/>
      <c r="BU61" s="330"/>
      <c r="BV61" s="314">
        <f>SUM(BR61:BS61)+IF(BR61="B",1,0)*BR$102+IF(BS61="B",1,0)*BS$102+IF(BR61="Løype",1)*$O$4+IF(BS61="Løype",1)*$O$4+IF(BR61="Arr",1)*$O$5+IF(BS61="Arr",1)*$O$5</f>
        <v>0</v>
      </c>
      <c r="BW61" s="327"/>
      <c r="BX61" s="283"/>
      <c r="BY61" s="316"/>
      <c r="BZ61" s="330"/>
      <c r="CA61" s="314">
        <f>SUM(BW61:BX61)+IF(BW61="B",1,0)*BW$102+IF(BX61="B",1,0)*BX$102+IF(BW61="Løype",1)*$O$4+IF(BX61="Løype",1)*$O$4+IF(BW61="Arr",1)*$O$5+IF(BX61="Arr",1)*$O$5</f>
        <v>0</v>
      </c>
      <c r="CB61" s="186"/>
      <c r="CC61" s="81"/>
      <c r="CD61" s="621"/>
      <c r="CE61" s="197"/>
      <c r="CF61" s="314">
        <f>SUM(CB61:CC61)+IF(CB61="B",1,0)*CB$102+IF(CC61="B",1,0)*CC$102+IF(CB61="Løype",1)*$O$4+IF(CC61="Løype",1)*$O$4+IF(CB61="Arr",1)*$O$5+IF(CC61="Arr",1)*$O$5</f>
        <v>0</v>
      </c>
      <c r="CG61" s="327"/>
      <c r="CH61" s="283"/>
      <c r="CI61" s="316"/>
      <c r="CJ61" s="330"/>
      <c r="CK61" s="314">
        <f>SUM(CG61:CH61)+IF(CG61="B",1,0)*CG$102+IF(CH61="B",1,0)*CH$102+IF(CG61="Løype",1)*$O$4+IF(CH61="Løype",1)*$O$4+IF(CG61="Arr",1)*$O$5+IF(CH61="Arr",1)*$O$5</f>
        <v>0</v>
      </c>
      <c r="CL61" s="327"/>
      <c r="CM61" s="283"/>
      <c r="CN61" s="316"/>
      <c r="CO61" s="330"/>
      <c r="CP61" s="314">
        <f>SUM(CL61:CM61)+IF(CL61="B",1,0)*CL$102+IF(CM61="B",1,0)*CM$102+IF(CL61="Løype",1)*$O$4+IF(CM61="Løype",1)*$O$4+IF(CL61="Arr",1)*$O$5+IF(CM61="Arr",1)*$O$5</f>
        <v>0</v>
      </c>
      <c r="CQ61" s="327"/>
      <c r="CR61" s="283"/>
      <c r="CS61" s="316"/>
      <c r="CT61" s="330"/>
      <c r="CU61" s="314">
        <f>SUM(CQ61:CR61)+IF(CQ61="B",1,0)*CQ$102+IF(CR61="B",1,0)*CR$102+IF(CQ61="Løype",1)*$O$4+IF(CR61="Løype",1)*$O$4+IF(CQ61="Arr",1)*$O$5+IF(CR61="Arr",1)*$O$5</f>
        <v>0</v>
      </c>
      <c r="CV61" s="327"/>
      <c r="CW61" s="283"/>
      <c r="CX61" s="333"/>
      <c r="CY61" s="330"/>
      <c r="CZ61" s="314">
        <f>SUM(CV61:CW61)+IF(CV61="B",1,0)*CV$102+IF(CW61="B",1,0)*CW$102+IF(CV61="Løype",1)*$O$4+IF(CW61="Løype",1)*$O$4+IF(CV61="Arr",1)*$O$5+IF(CW61="Arr",1)*$O$5</f>
        <v>0</v>
      </c>
      <c r="DA61" s="327"/>
      <c r="DB61" s="283"/>
      <c r="DC61" s="316"/>
      <c r="DD61" s="330"/>
      <c r="DE61" s="314">
        <f>SUM(DA61:DB61)+IF(DA61="B",1,0)*DA$102+IF(DB61="B",1,0)*DB$102+IF(DA61="Løype",1)*$O$4+IF(DB61="Løype",1)*$O$4+IF(DA61="Arr",1)*$O$5+IF(DB61="Arr",1)*$O$5</f>
        <v>0</v>
      </c>
      <c r="DF61" s="327"/>
      <c r="DG61" s="283"/>
      <c r="DH61" s="316"/>
      <c r="DI61" s="330"/>
      <c r="DJ61" s="314">
        <f>SUM(DF61:DG61)+IF(DF61="B",1,0)*DF$102+IF(DG61="B",1,0)*DG$102+IF(DF61="Løype",1)*$O$4+IF(DG61="Løype",1)*$O$4+IF(DF61="Arr",1)*$O$5+IF(DG61="Arr",1)*$O$5</f>
        <v>0</v>
      </c>
      <c r="DK61" s="327"/>
      <c r="DL61" s="283"/>
      <c r="DM61" s="316"/>
      <c r="DN61" s="330"/>
      <c r="DO61" s="314">
        <f>SUM(DK61:DL61)+IF(DK61="B",1,0)*DK$102+IF(DL61="B",1,0)*DL$102+IF(DK61="Løype",1)*$O$4+IF(DL61="Løype",1)*$O$4+IF(DK61="Arr",1)*$O$5+IF(DL61="Arr",1)*$O$5</f>
        <v>0</v>
      </c>
      <c r="DP61" s="327"/>
      <c r="DQ61" s="283"/>
      <c r="DR61" s="316"/>
      <c r="DS61" s="330"/>
      <c r="DT61" s="314">
        <f>SUM(DP61:DQ61)+IF(DP61="B",1,0)*DP$102+IF(DQ61="B",1,0)*DQ$102+IF(DP61="Løype",1)*$O$4+IF(DQ61="Løype",1)*$O$4+IF(DP61="Arr",1)*$O$5+IF(DQ61="Arr",1)*$O$5</f>
        <v>0</v>
      </c>
      <c r="DU61" s="327"/>
      <c r="DV61" s="283"/>
      <c r="DW61" s="316"/>
      <c r="DX61" s="330"/>
      <c r="DY61" s="314">
        <f>SUM(DU61:DV61)+IF(DU61="B",1,0)*DU$102+IF(DV61="B",1,0)*DV$102+IF(DU61="Løype",1)*$O$4+IF(DV61="Løype",1)*$O$4+IF(DU61="Arr",1)*$O$5+IF(DV61="Arr",1)*$O$5</f>
        <v>0</v>
      </c>
      <c r="DZ61" s="538"/>
      <c r="EA61" s="513"/>
      <c r="EB61" s="43"/>
      <c r="EC61" s="197"/>
      <c r="ED61" s="314">
        <f>SUM(DZ61:EA61)+IF(DZ61="B",1,0)*DZ$102+IF(EA61="B",1,0)*EA$102+IF(DZ61="Løype",1)*$O$4+IF(EA61="Løype",1)*$O$4+IF(DZ61="Arr",1)*$O$5+IF(EA61="Arr",1)*$O$5</f>
        <v>0</v>
      </c>
      <c r="EE61" s="538"/>
      <c r="EF61" s="513"/>
      <c r="EG61" s="43"/>
      <c r="EH61" s="197"/>
      <c r="EI61" s="314">
        <f>SUM(EE61:EF61)+IF(EE61="B",1,0)*EE$102+IF(EF61="B",1,0)*EF$102+IF(EE61="Løype",1)*$O$4+IF(EF61="Løype",1)*$O$4+IF(EE61="Arr",1)*$O$5+IF(EF61="Arr",1)*$O$5</f>
        <v>0</v>
      </c>
      <c r="EJ61" s="528">
        <f>COUNTIF($E61:$EI61,"&gt;0")/4+COUNTIF($E61:$EI61,"B")/4+COUNTIF($E61:$EI61,"Arr")/4+COUNTIF($E61:$EI61,"Løype")/4</f>
        <v>2</v>
      </c>
      <c r="EK61" s="575">
        <f>COUNTIF($BH61:$EI61,"&gt;0")/4+COUNTIF($BH61:$EI61,"B")/4+COUNTIF($BH61:$EI61,"Arr")/4+COUNTIF($BH61:$EI61,"Løype")/4</f>
        <v>0</v>
      </c>
      <c r="EL61" s="293">
        <f>COUNTIF($E61:$EI61,"&gt;0")/4+COUNTIF($E61:$EI61,"Arr")/4+COUNTIF($E61:$EI61,"Løype")/4-COUNTIF($E61:$EI61,"B")*3/4</f>
        <v>1</v>
      </c>
      <c r="EM61" s="293">
        <f>COUNTIF(E61:EI61,"Arr")+COUNTIF(E61:EI61,"Løype")</f>
        <v>1</v>
      </c>
      <c r="EN61" s="569">
        <f>COUNTIF(BH61:EI61,"Arr")+COUNTIF(BH61:EI61,"Løype")</f>
        <v>0</v>
      </c>
      <c r="EO61" s="300">
        <f>EK61-EN61</f>
        <v>0</v>
      </c>
      <c r="EP61" s="15"/>
      <c r="EQ61" s="61">
        <f>$I61+$N61+$S61+$X61+$AC61+$AH61+$AM61+$AR61+$AW61+$BB61+$BG61+$BL61+$BQ61+$BV61+$CA61+$CF61+$CK61+$CP61+$CU61+$CZ61+$DE61+$DJ61+$DO61+$DT61+$DY61+$ED61+$EI61</f>
        <v>27</v>
      </c>
      <c r="ER61" s="191">
        <f>IF(OR($E61="B",$F61="B"),0,$I61)+IF(OR($J61="B",$K61="B"),0,$N61)+IF(OR($O61="B",$P61="B"),0,$S61)+IF(OR($T61="B",$U61="B"),0,$X61)+IF(OR($Y61="B",$Z61="B"),0,$AC61)+IF(OR($AD61="B",$AE61="B"),0,$AH61)+IF(OR($AI61="B",$AJ61="B"),0,$AM61)+IF(OR($HP39="B",$AO61="B"),0,$AR61)+IF(OR($AS61="B",$AT61="B"),0,$AW61)+IF(OR($AX61="B",$AY61="B"),0,$BB61)+IF(OR($BC61="B",$BD61="B"),0,$BG61)+IF(OR($BH61="B",$BI61="B"),0,$BL61)+IF(OR($BM61="B",$BN61="B"),0,$BQ61)+IF(OR($BR61="B",$BS61="B"),0,$BV61)+IF(OR($BW61="B",$BX61="B"),0,$CA61)+IF(OR($CB61="B",$CC61="B"),0,$CF61)+IF(OR($CG61="B",$CH61="B"),0,$CK61)+IF(OR($CL61="B",$CM61="B"),0,$CP61)+IF(OR($CQ61="B",$CR61="B"),0,$CU61)+IF(OR($CV61="B",$CW61="B"),0,$CZ61)+IF(OR($DA61="B",$DB61="B"),0,$DE61)+IF(OR($DF61="B",$DG61="B"),0,$DJ61)+IF(OR($DK61="B",$DL61="B"),0,$DO61)+IF(OR($DP61="B",$DQ61="B"),0,$DT61)+IF(OR($DU61="B",$DV61="B"),0,$DY61)+IF(OR($DZ61="B",$EA61="B"),0,$ED61)+IF(OR($EE61="B",$EF61="B"),0,$EI61)</f>
        <v>4</v>
      </c>
      <c r="ES61" s="28">
        <f>IF(EJ61&gt;0,EQ61/EJ61," " )</f>
        <v>13.5</v>
      </c>
      <c r="ET61" s="62">
        <f>IF(EL61&gt;0,ER61/EL61," " )</f>
        <v>4</v>
      </c>
      <c r="EU61" s="63"/>
      <c r="EV61" s="270">
        <f>EQ61+EX$20-EJ61</f>
        <v>52</v>
      </c>
      <c r="EW61" s="272">
        <f>ER61+EX$20-EL61</f>
        <v>30</v>
      </c>
      <c r="EX61" s="23">
        <f>IF(EJ61&gt;0,EV61/EJ61," " )</f>
        <v>26</v>
      </c>
      <c r="EY61" s="74">
        <f>IF(EL61&gt;0,EW61/EL61," " )</f>
        <v>30</v>
      </c>
      <c r="EZ61" s="63"/>
      <c r="FA61" s="368">
        <f>EJ61-EM61</f>
        <v>1</v>
      </c>
      <c r="FB61" s="369">
        <f>EM61</f>
        <v>1</v>
      </c>
      <c r="FC61" s="365">
        <f>G61+L61+Q61+V61+AA61+AF61+AK61+AP61+AU61+AZ61+BE61+BJ61+BO61+BT61+BY61+CD61+CI61+CN61+CS61+CX61+DC61+DH61+DM61+DR61+DW61+EB61+EG61</f>
        <v>0.94675925925925919</v>
      </c>
      <c r="FD61" s="475">
        <f>IF(EJ61&gt;0,FC61/EJ61," " )</f>
        <v>0.47337962962962959</v>
      </c>
      <c r="FE61" s="488">
        <f>H61+M61+R61+W61+AB61+AG61+AL61+AQ61+AV61+BA61+BF61+BK61+BP61+BU61+BZ61+CE61+CJ61+CO61+CT61+CY61+DD61+DI61+DN61+DS61+DX61+EC61+EH61</f>
        <v>0.94675925925925919</v>
      </c>
      <c r="FF61" s="232">
        <f>IF(EJ61&gt;0,FE61/EJ61," " )</f>
        <v>0.47337962962962959</v>
      </c>
      <c r="FG61" s="15"/>
      <c r="FH61" s="37">
        <f t="shared" si="0"/>
        <v>35</v>
      </c>
    </row>
    <row r="62" spans="2:164" ht="17" customHeight="1" thickBot="1" x14ac:dyDescent="0.25">
      <c r="B62" s="516" t="s">
        <v>79</v>
      </c>
      <c r="C62" s="517" t="s">
        <v>147</v>
      </c>
      <c r="D62" s="328"/>
      <c r="E62" s="329"/>
      <c r="F62" s="314"/>
      <c r="G62" s="314"/>
      <c r="H62" s="314"/>
      <c r="I62" s="314"/>
      <c r="J62" s="330"/>
      <c r="K62" s="330"/>
      <c r="L62" s="330"/>
      <c r="M62" s="330"/>
      <c r="N62" s="314"/>
      <c r="O62" s="332"/>
      <c r="P62" s="331"/>
      <c r="Q62" s="330"/>
      <c r="R62" s="330"/>
      <c r="S62" s="314"/>
      <c r="T62" s="332"/>
      <c r="U62" s="331"/>
      <c r="V62" s="330"/>
      <c r="W62" s="330"/>
      <c r="X62" s="314"/>
      <c r="Y62" s="332"/>
      <c r="Z62" s="316"/>
      <c r="AA62" s="330"/>
      <c r="AB62" s="330"/>
      <c r="AC62" s="314"/>
      <c r="AD62" s="332"/>
      <c r="AE62" s="316"/>
      <c r="AF62" s="330"/>
      <c r="AG62" s="330"/>
      <c r="AH62" s="314"/>
      <c r="AI62" s="181"/>
      <c r="AJ62" s="44"/>
      <c r="AK62" s="231"/>
      <c r="AL62" s="231"/>
      <c r="AM62" s="314"/>
      <c r="AN62" s="181"/>
      <c r="AO62" s="44"/>
      <c r="AP62" s="231"/>
      <c r="AQ62" s="231"/>
      <c r="AR62" s="314"/>
      <c r="AS62" s="181"/>
      <c r="AT62" s="44"/>
      <c r="AU62" s="231"/>
      <c r="AV62" s="231"/>
      <c r="AW62" s="314"/>
      <c r="AX62" s="181"/>
      <c r="AY62" s="44"/>
      <c r="AZ62" s="231"/>
      <c r="BA62" s="231"/>
      <c r="BB62" s="314"/>
      <c r="BC62" s="181"/>
      <c r="BD62" s="44"/>
      <c r="BE62" s="193"/>
      <c r="BF62" s="231"/>
      <c r="BG62" s="314"/>
      <c r="BH62" s="187"/>
      <c r="BI62" s="44"/>
      <c r="BJ62" s="193"/>
      <c r="BK62" s="231"/>
      <c r="BL62" s="314"/>
      <c r="BM62" s="46"/>
      <c r="BN62" s="44"/>
      <c r="BO62" s="193"/>
      <c r="BP62" s="231"/>
      <c r="BQ62" s="314"/>
      <c r="BR62" s="187"/>
      <c r="BS62" s="44"/>
      <c r="BT62" s="193"/>
      <c r="BU62" s="231"/>
      <c r="BV62" s="314"/>
      <c r="BW62" s="187"/>
      <c r="BX62" s="44"/>
      <c r="BY62" s="193"/>
      <c r="BZ62" s="231"/>
      <c r="CA62" s="314"/>
      <c r="CB62" s="187"/>
      <c r="CC62" s="44"/>
      <c r="CD62" s="580"/>
      <c r="CE62" s="231"/>
      <c r="CF62" s="314"/>
      <c r="CG62" s="187"/>
      <c r="CH62" s="44"/>
      <c r="CI62" s="193"/>
      <c r="CJ62" s="231"/>
      <c r="CK62" s="314"/>
      <c r="CL62" s="187"/>
      <c r="CM62" s="44"/>
      <c r="CN62" s="193"/>
      <c r="CO62" s="231"/>
      <c r="CP62" s="314"/>
      <c r="CQ62" s="187"/>
      <c r="CR62" s="44"/>
      <c r="CS62" s="193"/>
      <c r="CT62" s="231"/>
      <c r="CU62" s="314"/>
      <c r="CV62" s="187"/>
      <c r="CW62" s="44"/>
      <c r="CX62" s="193"/>
      <c r="CY62" s="231"/>
      <c r="CZ62" s="314"/>
      <c r="DA62" s="187"/>
      <c r="DB62" s="44"/>
      <c r="DC62" s="193"/>
      <c r="DD62" s="231"/>
      <c r="DE62" s="314"/>
      <c r="DF62" s="187"/>
      <c r="DG62" s="44">
        <v>29</v>
      </c>
      <c r="DH62" s="525">
        <v>0.20833333333333337</v>
      </c>
      <c r="DI62" s="526">
        <v>0.26388888888888884</v>
      </c>
      <c r="DJ62" s="314">
        <f>SUM(DF62:DG62)+IF(DF62="B",1,0)*DF$102+IF(DG62="B",1,0)*DG$102+IF(DF62="Løype",1)*$O$4+IF(DG62="Løype",1)*$O$4+IF(DF62="Arr",1)*$O$5+IF(DG62="Arr",1)*$O$5</f>
        <v>29</v>
      </c>
      <c r="DK62" s="187"/>
      <c r="DL62" s="44"/>
      <c r="DM62" s="193"/>
      <c r="DN62" s="231"/>
      <c r="DO62" s="314">
        <f>SUM(DK62:DL62)+IF(DK62="B",1,0)*DK$102+IF(DL62="B",1,0)*DL$102+IF(DK62="Løype",1)*$O$4+IF(DL62="Løype",1)*$O$4+IF(DK62="Arr",1)*$O$5+IF(DL62="Arr",1)*$O$5</f>
        <v>0</v>
      </c>
      <c r="DP62" s="327">
        <v>1</v>
      </c>
      <c r="DQ62" s="283"/>
      <c r="DR62" s="333">
        <v>0.43103448275862066</v>
      </c>
      <c r="DS62" s="278">
        <v>0.60344827586206895</v>
      </c>
      <c r="DT62" s="314">
        <f>SUM(DP62:DQ62)+IF(DP62="B",1,0)*DP$102+IF(DQ62="B",1,0)*DQ$102+IF(DP62="Løype",1)*$O$4+IF(DQ62="Løype",1)*$O$4+IF(DP62="Arr",1)*$O$5+IF(DQ62="Arr",1)*$O$5</f>
        <v>1</v>
      </c>
      <c r="DU62" s="187">
        <v>2</v>
      </c>
      <c r="DV62" s="44"/>
      <c r="DW62" s="525">
        <v>4.5454545454545414E-2</v>
      </c>
      <c r="DX62" s="526">
        <v>0.62121212121212122</v>
      </c>
      <c r="DY62" s="314">
        <f>SUM(DU62:DV62)+IF(DU62="B",1,0)*DU$102+IF(DV62="B",1,0)*DV$102+IF(DU62="Løype",1)*$O$4+IF(DV62="Løype",1)*$O$4+IF(DU62="Arr",1)*$O$5+IF(DV62="Arr",1)*$O$5</f>
        <v>2</v>
      </c>
      <c r="DZ62" s="538">
        <v>6</v>
      </c>
      <c r="EA62" s="513"/>
      <c r="EB62" s="518">
        <v>0.25555555555555554</v>
      </c>
      <c r="EC62" s="520">
        <v>0.27777777777777779</v>
      </c>
      <c r="ED62" s="314">
        <f>SUM(DZ62:EA62)+IF(DZ62="B",1,0)*DZ$102+IF(EA62="B",1,0)*EA$102+IF(DZ62="Løype",1)*$O$4+IF(EA62="Løype",1)*$O$4+IF(DZ62="Arr",1)*$O$5+IF(EA62="Arr",1)*$O$5</f>
        <v>6</v>
      </c>
      <c r="EE62" s="538">
        <v>5</v>
      </c>
      <c r="EF62" s="513"/>
      <c r="EG62" s="518">
        <v>0.39743589743589747</v>
      </c>
      <c r="EH62" s="520">
        <v>0.52564102564102566</v>
      </c>
      <c r="EI62" s="314">
        <f>SUM(EE62:EF62)+IF(EE62="B",1,0)*EE$102+IF(EF62="B",1,0)*EF$102+IF(EE62="Løype",1)*$O$4+IF(EF62="Løype",1)*$O$4+IF(EE62="Arr",1)*$O$5+IF(EF62="Arr",1)*$O$5</f>
        <v>5</v>
      </c>
      <c r="EJ62" s="528">
        <f>COUNTIF($E62:$EI62,"&gt;0")/4+COUNTIF($E62:$EI62,"B")/4+COUNTIF($E62:$EI62,"Arr")/4+COUNTIF($E62:$EI62,"Løype")/4</f>
        <v>5</v>
      </c>
      <c r="EK62" s="575">
        <f>COUNTIF($BH62:$EI62,"&gt;0")/4+COUNTIF($BH62:$EI62,"B")/4+COUNTIF($BH62:$EI62,"Arr")/4+COUNTIF($BH62:$EI62,"Løype")/4</f>
        <v>5</v>
      </c>
      <c r="EL62" s="293">
        <f>COUNTIF($E62:$EI62,"&gt;0")/4+COUNTIF($E62:$EI62,"Arr")/4+COUNTIF($E62:$EI62,"Løype")/4-COUNTIF($E62:$EI62,"B")*3/4</f>
        <v>5</v>
      </c>
      <c r="EM62" s="293">
        <f>COUNTIF(E62:EI62,"Arr")+COUNTIF(E62:EI62,"Løype")</f>
        <v>0</v>
      </c>
      <c r="EN62" s="569">
        <f>COUNTIF(BH62:EI62,"Arr")+COUNTIF(BH62:EI62,"Løype")</f>
        <v>0</v>
      </c>
      <c r="EO62" s="300">
        <f>EK62-EN62</f>
        <v>5</v>
      </c>
      <c r="EP62" s="15"/>
      <c r="EQ62" s="61">
        <f>$I62+$N62+$S62+$X62+$AC62+$AH62+$AM62+$AR62+$AW62+$BB62+$BG62+$BL62+$BQ62+$BV62+$CA62+$CF62+$CK62+$CP62+$CU62+$CZ62+$DE62+$DJ62+$DO62+$DT62+$DY62+$ED62+$EI62</f>
        <v>43</v>
      </c>
      <c r="ER62" s="191">
        <f>IF(OR($E62="B",$F62="B"),0,$I62)+IF(OR($J62="B",$K62="B"),0,$N62)+IF(OR($O62="B",$P62="B"),0,$S62)+IF(OR($T62="B",$U62="B"),0,$X62)+IF(OR($Y62="B",$Z62="B"),0,$AC62)+IF(OR($AD62="B",$AE62="B"),0,$AH62)+IF(OR($AI62="B",$AJ62="B"),0,$AM62)+IF(OR($HP41="B",$AO62="B"),0,$AR62)+IF(OR($AS62="B",$AT62="B"),0,$AW62)+IF(OR($AX62="B",$AY62="B"),0,$BB62)+IF(OR($BC62="B",$BD62="B"),0,$BG62)+IF(OR($BH62="B",$BI62="B"),0,$BL62)+IF(OR($BM62="B",$BN62="B"),0,$BQ62)+IF(OR($BR62="B",$BS62="B"),0,$BV62)+IF(OR($BW62="B",$BX62="B"),0,$CA62)+IF(OR($CB62="B",$CC62="B"),0,$CF62)+IF(OR($CG62="B",$CH62="B"),0,$CK62)+IF(OR($CL62="B",$CM62="B"),0,$CP62)+IF(OR($CQ62="B",$CR62="B"),0,$CU62)+IF(OR($CV62="B",$CW62="B"),0,$CZ62)+IF(OR($DA62="B",$DB62="B"),0,$DE62)+IF(OR($DF62="B",$DG62="B"),0,$DJ62)+IF(OR($DK62="B",$DL62="B"),0,$DO62)+IF(OR($DP62="B",$DQ62="B"),0,$DT62)+IF(OR($DU62="B",$DV62="B"),0,$DY62)+IF(OR($DZ62="B",$EA62="B"),0,$ED62)+IF(OR($EE62="B",$EF62="B"),0,$EI62)</f>
        <v>43</v>
      </c>
      <c r="ES62" s="28">
        <f>IF(EJ62&gt;0,EQ62/EJ62," " )</f>
        <v>8.6</v>
      </c>
      <c r="ET62" s="62">
        <f>IF(EL62&gt;0,ER62/EL62," " )</f>
        <v>8.6</v>
      </c>
      <c r="EU62" s="63"/>
      <c r="EV62" s="270">
        <f>EQ62+EX$20-EJ62</f>
        <v>65</v>
      </c>
      <c r="EW62" s="272">
        <f>ER62+EX$20-EL62</f>
        <v>65</v>
      </c>
      <c r="EX62" s="23">
        <f>IF(EJ62&gt;0,EV62/EJ62," " )</f>
        <v>13</v>
      </c>
      <c r="EY62" s="74">
        <f>IF(EL62&gt;0,EW62/EL62," " )</f>
        <v>13</v>
      </c>
      <c r="EZ62" s="63"/>
      <c r="FA62" s="368">
        <f>EJ62-EM62</f>
        <v>5</v>
      </c>
      <c r="FB62" s="369">
        <f>EM62</f>
        <v>0</v>
      </c>
      <c r="FC62" s="365">
        <f>G62+L62+Q62+V62+AA62+AF62+AK62+AP62+AU62+AZ62+BE62+BJ62+BO62+BT62+BY62+CD62+CI62+CN62+CS62+CX62+DC62+DH62+DM62+DR62+DW62+EB62+EG62</f>
        <v>1.3378138145379523</v>
      </c>
      <c r="FD62" s="475">
        <f>IF(EJ62&gt;0,FC62/EJ62," " )</f>
        <v>0.26756276290759046</v>
      </c>
      <c r="FE62" s="488">
        <f>H62+M62+R62+W62+AB62+AG62+AL62+AQ62+AV62+BA62+BF62+BK62+BP62+BU62+BZ62+CE62+CJ62+CO62+CT62+CY62+DD62+DI62+DN62+DS62+DX62+EC62+EH62</f>
        <v>2.2919680893818821</v>
      </c>
      <c r="FF62" s="232">
        <f>IF(EJ62&gt;0,FE62/EJ62," " )</f>
        <v>0.45839361787637645</v>
      </c>
      <c r="FG62" s="15"/>
      <c r="FH62" s="37">
        <f t="shared" si="0"/>
        <v>36</v>
      </c>
    </row>
    <row r="63" spans="2:164" ht="17" thickBot="1" x14ac:dyDescent="0.25">
      <c r="B63" s="284" t="s">
        <v>160</v>
      </c>
      <c r="C63" s="285" t="s">
        <v>161</v>
      </c>
      <c r="D63" s="328">
        <v>522360</v>
      </c>
      <c r="E63" s="329"/>
      <c r="F63" s="314"/>
      <c r="G63" s="314"/>
      <c r="H63" s="314"/>
      <c r="I63" s="314">
        <f>SUM(E63:F63)+IF(E63="B",1,0)*E$102+IF(F63="B",1,0)*F$102+IF(E63="Løype",1)*$O$4+IF(F63="Løype",1)*$O$4+IF(E63="Arr",1)*$O$5+IF(F63="Arr",1)*$O$5</f>
        <v>0</v>
      </c>
      <c r="J63" s="330"/>
      <c r="K63" s="330"/>
      <c r="L63" s="330"/>
      <c r="M63" s="330"/>
      <c r="N63" s="314">
        <f>SUM(J63:K63)+IF(J63="B",1,0)*J$102+IF(K63="B",1,0)*K$102+IF(J63="Løype",1)*$O$4+IF(K63="Løype",1)*$O$4+IF(J63="Arr",1)*$O$5+IF(K63="Arr",1)*$O$5</f>
        <v>0</v>
      </c>
      <c r="O63" s="332"/>
      <c r="P63" s="331"/>
      <c r="Q63" s="330"/>
      <c r="R63" s="330"/>
      <c r="S63" s="314">
        <f>SUM(O63:P63)+IF(O63="B",1,0)*O$102+IF(P63="B",1,0)*P$102+IF(O63="Løype",1)*$O$4+IF(P63="Løype",1)*$O$4+IF(O63="Arr",1)*$O$5+IF(P63="Arr",1)*$O$5</f>
        <v>0</v>
      </c>
      <c r="T63" s="167"/>
      <c r="U63" s="149"/>
      <c r="V63" s="197"/>
      <c r="W63" s="197"/>
      <c r="X63" s="314">
        <f>SUM(T63:U63)+IF(T63="B",1,0)*T$102+IF(U63="B",1,0)*U$102+IF(T63="Løype",1)*$O$4+IF(U63="Løype",1)*$O$4+IF(T63="Arr",1)*$O$5+IF(U63="Arr",1)*$O$5</f>
        <v>0</v>
      </c>
      <c r="Y63" s="332"/>
      <c r="Z63" s="316"/>
      <c r="AA63" s="330"/>
      <c r="AB63" s="330"/>
      <c r="AC63" s="314">
        <f>SUM(Y63:Z63)+IF(Y63="B",1,0)*Y$102+IF(Z63="B",1,0)*Z$102+IF(Y63="Løype",1)*$O$4+IF(Z63="Løype",1)*$O$4+IF(Y63="Arr",1)*$O$5+IF(Z63="Arr",1)*$O$5</f>
        <v>0</v>
      </c>
      <c r="AD63" s="332"/>
      <c r="AE63" s="316"/>
      <c r="AF63" s="278"/>
      <c r="AG63" s="278"/>
      <c r="AH63" s="314">
        <f>SUM(AD63:AE63)+IF(AD63="B",1,0)*AD$102+IF(AE63="B",1,0)*AE$102+IF(AD63="Løype",1)*$O$4+IF(AE63="Løype",1)*$O$4+IF(AD63="Arr",1)*$O$5+IF(AE63="Arr",1)*$O$5</f>
        <v>0</v>
      </c>
      <c r="AI63" s="286"/>
      <c r="AJ63" s="283"/>
      <c r="AK63" s="330"/>
      <c r="AL63" s="330"/>
      <c r="AM63" s="314">
        <f>SUM(AI63:AJ63)+IF(AI63="B",1,0)*AI$102+IF(AJ63="B",1,0)*AJ$102+IF(AI63="Løype",1)*$O$4+IF(AJ63="Løype",1)*$O$4+IF(AI63="Arr",1)*$O$5+IF(AJ63="Arr",1)*$O$5</f>
        <v>0</v>
      </c>
      <c r="AN63" s="286"/>
      <c r="AO63" s="283"/>
      <c r="AP63" s="330"/>
      <c r="AQ63" s="330"/>
      <c r="AR63" s="314">
        <f>SUM(AN63:AO63)+IF(AN63="B",1,0)*AN$102+IF(AO63="B",1,0)*AO$102+IF(AN63="Løype",1)*$O$4+IF(AO63="Løype",1)*$O$4+IF(AN63="Arr",1)*$O$5+IF(AO63="Arr",1)*$O$5</f>
        <v>0</v>
      </c>
      <c r="AS63" s="286"/>
      <c r="AT63" s="283"/>
      <c r="AU63" s="330"/>
      <c r="AV63" s="330"/>
      <c r="AW63" s="314">
        <f>SUM(AS63:AT63)+IF(AS63="B",1,0)*AS$102+IF(AT63="B",1,0)*AT$102+IF(AS63="Løype",1)*$O$4+IF(AT63="Løype",1)*$O$4+IF(AS63="Arr",1)*$O$5+IF(AT63="Arr",1)*$O$5</f>
        <v>0</v>
      </c>
      <c r="AX63" s="286"/>
      <c r="AY63" s="283"/>
      <c r="AZ63" s="330"/>
      <c r="BA63" s="330"/>
      <c r="BB63" s="314">
        <f>SUM(AX63:AY63)+IF(AX63="B",1,0)*AX$102+IF(AY63="B",1,0)*AY$102+IF(AX63="Løype",1)*$O$4+IF(AY63="Løype",1)*$O$4+IF(AX63="Arr",1)*$O$5+IF(AY63="Arr",1)*$O$5</f>
        <v>0</v>
      </c>
      <c r="BC63" s="286"/>
      <c r="BD63" s="283"/>
      <c r="BE63" s="316"/>
      <c r="BF63" s="330"/>
      <c r="BG63" s="314">
        <f>SUM(BC63:BD63)+IF(BC63="B",1,0)*BC$102+IF(BD63="B",1,0)*BD$102+IF(BC63="Løype",1)*$O$4+IF(BD63="Løype",1)*$O$4+IF(BC63="Arr",1)*$O$5+IF(BD63="Arr",1)*$O$5</f>
        <v>0</v>
      </c>
      <c r="BH63" s="327"/>
      <c r="BI63" s="283"/>
      <c r="BJ63" s="316"/>
      <c r="BK63" s="330"/>
      <c r="BL63" s="314">
        <f>SUM(BH63:BI63)+IF(BH63="B",1,0)*BH$102+IF(BI63="B",1,0)*BI$102+IF(BH63="Løype",1)*$O$4+IF(BI63="Løype",1)*$O$4+IF(BH63="Arr",1)*$O$5+IF(BI63="Arr",1)*$O$5</f>
        <v>0</v>
      </c>
      <c r="BM63" s="334"/>
      <c r="BN63" s="283"/>
      <c r="BO63" s="316"/>
      <c r="BP63" s="330"/>
      <c r="BQ63" s="314">
        <f>SUM(BM63:BN63)+IF(BM63="B",1,0)*BM$102+IF(BN63="B",1,0)*BN$102+IF(BM63="Løype",1)*$O$4+IF(BN63="Løype",1)*$O$4+IF(BM63="Arr",1)*$O$5+IF(BN63="Arr",1)*$O$5</f>
        <v>0</v>
      </c>
      <c r="BR63" s="327"/>
      <c r="BS63" s="283"/>
      <c r="BT63" s="316"/>
      <c r="BU63" s="330"/>
      <c r="BV63" s="314">
        <f>SUM(BR63:BS63)+IF(BR63="B",1,0)*BR$102+IF(BS63="B",1,0)*BS$102+IF(BR63="Løype",1)*$O$4+IF(BS63="Løype",1)*$O$4+IF(BR63="Arr",1)*$O$5+IF(BS63="Arr",1)*$O$5</f>
        <v>0</v>
      </c>
      <c r="BW63" s="327"/>
      <c r="BX63" s="283"/>
      <c r="BY63" s="316"/>
      <c r="BZ63" s="330"/>
      <c r="CA63" s="314">
        <f>SUM(BW63:BX63)+IF(BW63="B",1,0)*BW$102+IF(BX63="B",1,0)*BX$102+IF(BW63="Løype",1)*$O$4+IF(BX63="Løype",1)*$O$4+IF(BW63="Arr",1)*$O$5+IF(BX63="Arr",1)*$O$5</f>
        <v>0</v>
      </c>
      <c r="CB63" s="327"/>
      <c r="CC63" s="283"/>
      <c r="CD63" s="316"/>
      <c r="CE63" s="330"/>
      <c r="CF63" s="314">
        <f>SUM(CB63:CC63)+IF(CB63="B",1,0)*CB$102+IF(CC63="B",1,0)*CC$102+IF(CB63="Løype",1)*$O$4+IF(CC63="Løype",1)*$O$4+IF(CB63="Arr",1)*$O$5+IF(CC63="Arr",1)*$O$5</f>
        <v>0</v>
      </c>
      <c r="CG63" s="327"/>
      <c r="CH63" s="283"/>
      <c r="CI63" s="316"/>
      <c r="CJ63" s="330"/>
      <c r="CK63" s="314">
        <f>SUM(CG63:CH63)+IF(CG63="B",1,0)*CG$102+IF(CH63="B",1,0)*CH$102+IF(CG63="Løype",1)*$O$4+IF(CH63="Løype",1)*$O$4+IF(CG63="Arr",1)*$O$5+IF(CH63="Arr",1)*$O$5</f>
        <v>0</v>
      </c>
      <c r="CL63" s="327"/>
      <c r="CM63" s="283" t="s">
        <v>2</v>
      </c>
      <c r="CN63" s="333">
        <v>4.6875E-2</v>
      </c>
      <c r="CO63" s="333">
        <v>4.6875E-2</v>
      </c>
      <c r="CP63" s="314">
        <f>SUM(CL63:CM63)+IF(CL63="B",1,0)*CL$102+IF(CM63="B",1,0)*CM$102+IF(CL63="Løype",1)*$O$4+IF(CM63="Løype",1)*$O$4+IF(CL63="Arr",1)*$O$5+IF(CM63="Arr",1)*$O$5</f>
        <v>28</v>
      </c>
      <c r="CQ63" s="327">
        <v>1</v>
      </c>
      <c r="CR63" s="283"/>
      <c r="CS63" s="316">
        <v>2.5000000000000022E-2</v>
      </c>
      <c r="CT63" s="330">
        <v>0.125</v>
      </c>
      <c r="CU63" s="314">
        <f>SUM(CQ63:CR63)+IF(CQ63="B",1,0)*CQ$102+IF(CR63="B",1,0)*CR$102+IF(CQ63="Løype",1)*$O$4+IF(CR63="Løype",1)*$O$4+IF(CQ63="Arr",1)*$O$5+IF(CR63="Arr",1)*$O$5</f>
        <v>1</v>
      </c>
      <c r="CV63" s="327">
        <v>2</v>
      </c>
      <c r="CW63" s="283"/>
      <c r="CX63" s="333">
        <v>0.19696969696969702</v>
      </c>
      <c r="CY63" s="278">
        <v>0.65151515151515149</v>
      </c>
      <c r="CZ63" s="314">
        <f>SUM(CV63:CW63)+IF(CV63="B",1,0)*CV$102+IF(CW63="B",1,0)*CW$102+IF(CV63="Løype",1)*$O$4+IF(CW63="Løype",1)*$O$4+IF(CV63="Arr",1)*$O$5+IF(CW63="Arr",1)*$O$5</f>
        <v>2</v>
      </c>
      <c r="DA63" s="327">
        <v>2</v>
      </c>
      <c r="DB63" s="283"/>
      <c r="DC63" s="333">
        <v>0.10416666666666663</v>
      </c>
      <c r="DD63" s="278">
        <v>0.35416666666666663</v>
      </c>
      <c r="DE63" s="314">
        <f>SUM(DA63:DB63)+IF(DA63="B",1,0)*DA$102+IF(DB63="B",1,0)*DB$102+IF(DA63="Løype",1)*$O$4+IF(DB63="Løype",1)*$O$4+IF(DA63="Arr",1)*$O$5+IF(DB63="Arr",1)*$O$5</f>
        <v>2</v>
      </c>
      <c r="DF63" s="327">
        <v>1</v>
      </c>
      <c r="DG63" s="283"/>
      <c r="DH63" s="333">
        <v>9.722222222222221E-2</v>
      </c>
      <c r="DI63" s="278">
        <v>0.43055555555555558</v>
      </c>
      <c r="DJ63" s="314">
        <f>SUM(DF63:DG63)+IF(DF63="B",1,0)*DF$102+IF(DG63="B",1,0)*DG$102+IF(DF63="Løype",1)*$O$4+IF(DG63="Løype",1)*$O$4+IF(DF63="Arr",1)*$O$5+IF(DG63="Arr",1)*$O$5</f>
        <v>1</v>
      </c>
      <c r="DK63" s="538" t="s">
        <v>2</v>
      </c>
      <c r="DL63" s="283"/>
      <c r="DM63" s="518">
        <v>0.125</v>
      </c>
      <c r="DN63" s="278">
        <v>0.125</v>
      </c>
      <c r="DO63" s="314">
        <f>SUM(DK63:DL63)+IF(DK63="B",1,0)*DK$102+IF(DL63="B",1,0)*DL$102+IF(DK63="Løype",1)*$O$4+IF(DL63="Løype",1)*$O$4+IF(DK63="Arr",1)*$O$5+IF(DL63="Arr",1)*$O$5</f>
        <v>5</v>
      </c>
      <c r="DP63" s="327">
        <v>2</v>
      </c>
      <c r="DQ63" s="283"/>
      <c r="DR63" s="333">
        <v>0.39655172413793105</v>
      </c>
      <c r="DS63" s="278">
        <v>0.94827586206896552</v>
      </c>
      <c r="DT63" s="314">
        <f>SUM(DP63:DQ63)+IF(DP63="B",1,0)*DP$102+IF(DQ63="B",1,0)*DQ$102+IF(DP63="Løype",1)*$O$4+IF(DQ63="Løype",1)*$O$4+IF(DP63="Arr",1)*$O$5+IF(DQ63="Arr",1)*$O$5</f>
        <v>2</v>
      </c>
      <c r="DU63" s="327">
        <v>1</v>
      </c>
      <c r="DV63" s="283"/>
      <c r="DW63" s="333">
        <v>0.34848484848484851</v>
      </c>
      <c r="DX63" s="278">
        <v>0.77272727272727271</v>
      </c>
      <c r="DY63" s="314">
        <f>SUM(DU63:DV63)+IF(DU63="B",1,0)*DU$102+IF(DV63="B",1,0)*DV$102+IF(DU63="Løype",1)*$O$4+IF(DV63="Løype",1)*$O$4+IF(DU63="Arr",1)*$O$5+IF(DV63="Arr",1)*$O$5</f>
        <v>1</v>
      </c>
      <c r="DZ63" s="538">
        <v>11</v>
      </c>
      <c r="EA63" s="513"/>
      <c r="EB63" s="518">
        <v>9.9999999999999978E-2</v>
      </c>
      <c r="EC63" s="520">
        <v>0.14444444444444449</v>
      </c>
      <c r="ED63" s="314">
        <f>SUM(DZ63:EA63)+IF(DZ63="B",1,0)*DZ$102+IF(EA63="B",1,0)*EA$102+IF(DZ63="Løype",1)*$O$4+IF(EA63="Løype",1)*$O$4+IF(DZ63="Arr",1)*$O$5+IF(EA63="Arr",1)*$O$5</f>
        <v>11</v>
      </c>
      <c r="EE63" s="538">
        <v>1</v>
      </c>
      <c r="EF63" s="513"/>
      <c r="EG63" s="518">
        <v>0.52564102564102566</v>
      </c>
      <c r="EH63" s="520">
        <v>0.9358974358974359</v>
      </c>
      <c r="EI63" s="314">
        <f>SUM(EE63:EF63)+IF(EE63="B",1,0)*EE$102+IF(EF63="B",1,0)*EF$102+IF(EE63="Løype",1)*$O$4+IF(EF63="Løype",1)*$O$4+IF(EE63="Arr",1)*$O$5+IF(EF63="Arr",1)*$O$5</f>
        <v>1</v>
      </c>
      <c r="EJ63" s="528">
        <f>COUNTIF($E63:$EI63,"&gt;0")/4+COUNTIF($E63:$EI63,"B")/4+COUNTIF($E63:$EI63,"Arr")/4+COUNTIF($E63:$EI63,"Løype")/4</f>
        <v>10</v>
      </c>
      <c r="EK63" s="575">
        <f>COUNTIF($BH63:$EI63,"&gt;0")/4+COUNTIF($BH63:$EI63,"B")/4+COUNTIF($BH63:$EI63,"Arr")/4+COUNTIF($BH63:$EI63,"Løype")/4</f>
        <v>10</v>
      </c>
      <c r="EL63" s="293">
        <f>COUNTIF($E63:$EI63,"&gt;0")/4+COUNTIF($E63:$EI63,"Arr")/4+COUNTIF($E63:$EI63,"Løype")/4-COUNTIF($E63:$EI63,"B")*3/4</f>
        <v>8</v>
      </c>
      <c r="EM63" s="293">
        <f>COUNTIF(E63:EI63,"Arr")+COUNTIF(E63:EI63,"Løype")</f>
        <v>0</v>
      </c>
      <c r="EN63" s="569">
        <f>COUNTIF(BH63:EI63,"Arr")+COUNTIF(BH63:EI63,"Løype")</f>
        <v>0</v>
      </c>
      <c r="EO63" s="300">
        <f>EK63-EN63</f>
        <v>10</v>
      </c>
      <c r="EP63" s="15"/>
      <c r="EQ63" s="61">
        <f>$I63+$N63+$S63+$X63+$AC63+$AH63+$AM63+$AR63+$AW63+$BB63+$BG63+$BL63+$BQ63+$BV63+$CA63+$CF63+$CK63+$CP63+$CU63+$CZ63+$DE63+$DJ63+$DO63+$DT63+$DY63+$ED63+$EI63</f>
        <v>54</v>
      </c>
      <c r="ER63" s="191">
        <f>IF(OR($E63="B",$F63="B"),0,$I63)+IF(OR($J63="B",$K63="B"),0,$N63)+IF(OR($O63="B",$P63="B"),0,$S63)+IF(OR($T63="B",$U63="B"),0,$X63)+IF(OR($Y63="B",$Z63="B"),0,$AC63)+IF(OR($AD63="B",$AE63="B"),0,$AH63)+IF(OR($AI63="B",$AJ63="B"),0,$AM63)+IF(OR($HP42="B",$AO63="B"),0,$AR63)+IF(OR($AS63="B",$AT63="B"),0,$AW63)+IF(OR($AX63="B",$AY63="B"),0,$BB63)+IF(OR($BC63="B",$BD63="B"),0,$BG63)+IF(OR($BH63="B",$BI63="B"),0,$BL63)+IF(OR($BM63="B",$BN63="B"),0,$BQ63)+IF(OR($BR63="B",$BS63="B"),0,$BV63)+IF(OR($BW63="B",$BX63="B"),0,$CA63)+IF(OR($CB63="B",$CC63="B"),0,$CF63)+IF(OR($CG63="B",$CH63="B"),0,$CK63)+IF(OR($CL63="B",$CM63="B"),0,$CP63)+IF(OR($CQ63="B",$CR63="B"),0,$CU63)+IF(OR($CV63="B",$CW63="B"),0,$CZ63)+IF(OR($DA63="B",$DB63="B"),0,$DE63)+IF(OR($DF63="B",$DG63="B"),0,$DJ63)+IF(OR($DK63="B",$DL63="B"),0,$DO63)+IF(OR($DP63="B",$DQ63="B"),0,$DT63)+IF(OR($DU63="B",$DV63="B"),0,$DY63)+IF(OR($DZ63="B",$EA63="B"),0,$ED63)+IF(OR($EE63="B",$EF63="B"),0,$EI63)</f>
        <v>21</v>
      </c>
      <c r="ES63" s="28">
        <f>IF(EJ63&gt;0,EQ63/EJ63," " )</f>
        <v>5.4</v>
      </c>
      <c r="ET63" s="62">
        <f>IF(EL63&gt;0,ER63/EL63," " )</f>
        <v>2.625</v>
      </c>
      <c r="EU63" s="63"/>
      <c r="EV63" s="270">
        <f>EQ63+EX$20-EJ63</f>
        <v>71</v>
      </c>
      <c r="EW63" s="272">
        <f>ER63+EX$20-EL63</f>
        <v>40</v>
      </c>
      <c r="EX63" s="23">
        <f>IF(EJ63&gt;0,EV63/EJ63," " )</f>
        <v>7.1</v>
      </c>
      <c r="EY63" s="74">
        <f>IF(EL63&gt;0,EW63/EL63," " )</f>
        <v>5</v>
      </c>
      <c r="EZ63" s="63"/>
      <c r="FA63" s="368">
        <f>EJ63-EM63</f>
        <v>10</v>
      </c>
      <c r="FB63" s="369">
        <f>EM63</f>
        <v>0</v>
      </c>
      <c r="FC63" s="365">
        <f>G63+L63+Q63+V63+AA63+AF63+AK63+AP63+AU63+AZ63+BE63+BJ63+BO63+BT63+BY63+CD63+CI63+CN63+CS63+CX63+DC63+DH63+DM63+DR63+DW63+EB63+EG63</f>
        <v>1.9659111841223909</v>
      </c>
      <c r="FD63" s="475">
        <f>IF(EJ63&gt;0,FC63/EJ63," " )</f>
        <v>0.19659111841223909</v>
      </c>
      <c r="FE63" s="488">
        <f>H63+M63+R63+W63+AB63+AG63+AL63+AQ63+AV63+BA63+BF63+BK63+BP63+BU63+BZ63+CE63+CJ63+CO63+CT63+CY63+DD63+DI63+DN63+DS63+DX63+EC63+EH63</f>
        <v>4.5344573888754915</v>
      </c>
      <c r="FF63" s="232">
        <f>IF(EJ63&gt;0,FE63/EJ63," " )</f>
        <v>0.45344573888754913</v>
      </c>
      <c r="FG63" s="15"/>
      <c r="FH63" s="37">
        <f t="shared" si="0"/>
        <v>37</v>
      </c>
    </row>
    <row r="64" spans="2:164" ht="17" thickBot="1" x14ac:dyDescent="0.25">
      <c r="B64" s="284" t="s">
        <v>71</v>
      </c>
      <c r="C64" s="285" t="s">
        <v>72</v>
      </c>
      <c r="D64" s="328"/>
      <c r="E64" s="329"/>
      <c r="F64" s="314"/>
      <c r="G64" s="314"/>
      <c r="H64" s="314"/>
      <c r="I64" s="314">
        <f>SUM(E64:F64)+IF(E64="B",1,0)*E$102+IF(F64="B",1,0)*F$102+IF(E64="Løype",1)*$O$4+IF(F64="Løype",1)*$O$4+IF(E64="Arr",1)*$O$5+IF(F64="Arr",1)*$O$5</f>
        <v>0</v>
      </c>
      <c r="J64" s="330"/>
      <c r="K64" s="330"/>
      <c r="L64" s="278"/>
      <c r="M64" s="278"/>
      <c r="N64" s="314">
        <f>SUM(J64:K64)+IF(J64="B",1,0)*J$102+IF(K64="B",1,0)*K$102+IF(J64="Løype",1)*$O$4+IF(K64="Løype",1)*$O$4+IF(J64="Arr",1)*$O$5+IF(K64="Arr",1)*$O$5</f>
        <v>0</v>
      </c>
      <c r="O64" s="332"/>
      <c r="P64" s="331"/>
      <c r="Q64" s="278"/>
      <c r="R64" s="278"/>
      <c r="S64" s="314">
        <f>SUM(O64:P64)+IF(O64="B",1,0)*O$102+IF(P64="B",1,0)*P$102+IF(O64="Løype",1)*$O$4+IF(P64="Løype",1)*$O$4+IF(O64="Arr",1)*$O$5+IF(P64="Arr",1)*$O$5</f>
        <v>0</v>
      </c>
      <c r="T64" s="332"/>
      <c r="U64" s="331"/>
      <c r="V64" s="278"/>
      <c r="W64" s="278"/>
      <c r="X64" s="314">
        <f>SUM(T64:U64)+IF(T64="B",1,0)*T$102+IF(U64="B",1,0)*U$102+IF(T64="Løype",1)*$O$4+IF(U64="Løype",1)*$O$4+IF(T64="Arr",1)*$O$5+IF(U64="Arr",1)*$O$5</f>
        <v>0</v>
      </c>
      <c r="Y64" s="332"/>
      <c r="Z64" s="316"/>
      <c r="AA64" s="278"/>
      <c r="AB64" s="278"/>
      <c r="AC64" s="314">
        <f>SUM(Y64:Z64)+IF(Y64="B",1,0)*Y$102+IF(Z64="B",1,0)*Z$102+IF(Y64="Løype",1)*$O$4+IF(Z64="Løype",1)*$O$4+IF(Y64="Arr",1)*$O$5+IF(Z64="Arr",1)*$O$5</f>
        <v>0</v>
      </c>
      <c r="AD64" s="332"/>
      <c r="AE64" s="316"/>
      <c r="AF64" s="278"/>
      <c r="AG64" s="278"/>
      <c r="AH64" s="314">
        <f>SUM(AD64:AE64)+IF(AD64="B",1,0)*AD$102+IF(AE64="B",1,0)*AE$102+IF(AD64="Løype",1)*$O$4+IF(AE64="Løype",1)*$O$4+IF(AD64="Arr",1)*$O$5+IF(AE64="Arr",1)*$O$5</f>
        <v>0</v>
      </c>
      <c r="AI64" s="286"/>
      <c r="AJ64" s="283"/>
      <c r="AK64" s="278"/>
      <c r="AL64" s="278"/>
      <c r="AM64" s="314">
        <f>SUM(AI64:AJ64)+IF(AI64="B",1,0)*AI$102+IF(AJ64="B",1,0)*AJ$102+IF(AI64="Løype",1)*$O$4+IF(AJ64="Løype",1)*$O$4+IF(AI64="Arr",1)*$O$5+IF(AJ64="Arr",1)*$O$5</f>
        <v>0</v>
      </c>
      <c r="AN64" s="286"/>
      <c r="AO64" s="283">
        <v>11</v>
      </c>
      <c r="AP64" s="278">
        <v>0.5625</v>
      </c>
      <c r="AQ64" s="278">
        <v>0.52083333333333326</v>
      </c>
      <c r="AR64" s="314">
        <f>SUM(AN64:AO64)+IF(AN64="B",1,0)*AN$102+IF(AO64="B",1,0)*AO$102+IF(AN64="Løype",1)*$O$4+IF(AO64="Løype",1)*$O$4+IF(AN64="Arr",1)*$O$5+IF(AO64="Arr",1)*$O$5</f>
        <v>11</v>
      </c>
      <c r="AS64" s="286"/>
      <c r="AT64" s="283"/>
      <c r="AU64" s="330"/>
      <c r="AV64" s="330"/>
      <c r="AW64" s="314">
        <f>SUM(AS64:AT64)+IF(AS64="B",1,0)*AS$102+IF(AT64="B",1,0)*AT$102+IF(AS64="Løype",1)*$O$4+IF(AT64="Løype",1)*$O$4+IF(AS64="Arr",1)*$O$5+IF(AT64="Arr",1)*$O$5</f>
        <v>0</v>
      </c>
      <c r="AX64" s="286"/>
      <c r="AY64" s="283"/>
      <c r="AZ64" s="278"/>
      <c r="BA64" s="278"/>
      <c r="BB64" s="314">
        <f>SUM(AX64:AY64)+IF(AX64="B",1,0)*AX$102+IF(AY64="B",1,0)*AY$102+IF(AX64="Løype",1)*$O$4+IF(AY64="Løype",1)*$O$4+IF(AX64="Arr",1)*$O$5+IF(AY64="Arr",1)*$O$5</f>
        <v>0</v>
      </c>
      <c r="BC64" s="286"/>
      <c r="BD64" s="283"/>
      <c r="BE64" s="316"/>
      <c r="BF64" s="330"/>
      <c r="BG64" s="314">
        <f>SUM(BC64:BD64)+IF(BC64="B",1,0)*BC$102+IF(BD64="B",1,0)*BD$102+IF(BC64="Løype",1)*$O$4+IF(BD64="Løype",1)*$O$4+IF(BC64="Arr",1)*$O$5+IF(BD64="Arr",1)*$O$5</f>
        <v>0</v>
      </c>
      <c r="BH64" s="327"/>
      <c r="BI64" s="283"/>
      <c r="BJ64" s="316"/>
      <c r="BK64" s="330"/>
      <c r="BL64" s="314">
        <f>SUM(BH64:BI64)+IF(BH64="B",1,0)*BH$102+IF(BI64="B",1,0)*BI$102+IF(BH64="Løype",1)*$O$4+IF(BI64="Løype",1)*$O$4+IF(BH64="Arr",1)*$O$5+IF(BI64="Arr",1)*$O$5</f>
        <v>0</v>
      </c>
      <c r="BM64" s="334"/>
      <c r="BN64" s="283"/>
      <c r="BO64" s="316"/>
      <c r="BP64" s="330"/>
      <c r="BQ64" s="314">
        <f>SUM(BM64:BN64)+IF(BM64="B",1,0)*BM$102+IF(BN64="B",1,0)*BN$102+IF(BM64="Løype",1)*$O$4+IF(BN64="Løype",1)*$O$4+IF(BM64="Arr",1)*$O$5+IF(BN64="Arr",1)*$O$5</f>
        <v>0</v>
      </c>
      <c r="BR64" s="327"/>
      <c r="BS64" s="283"/>
      <c r="BT64" s="316"/>
      <c r="BU64" s="330"/>
      <c r="BV64" s="314">
        <f>SUM(BR64:BS64)+IF(BR64="B",1,0)*BR$102+IF(BS64="B",1,0)*BS$102+IF(BR64="Løype",1)*$O$4+IF(BS64="Løype",1)*$O$4+IF(BR64="Arr",1)*$O$5+IF(BS64="Arr",1)*$O$5</f>
        <v>0</v>
      </c>
      <c r="BW64" s="327"/>
      <c r="BX64" s="283"/>
      <c r="BY64" s="316"/>
      <c r="BZ64" s="330"/>
      <c r="CA64" s="314">
        <f>SUM(BW64:BX64)+IF(BW64="B",1,0)*BW$102+IF(BX64="B",1,0)*BX$102+IF(BW64="Løype",1)*$O$4+IF(BX64="Løype",1)*$O$4+IF(BW64="Arr",1)*$O$5+IF(BX64="Arr",1)*$O$5</f>
        <v>0</v>
      </c>
      <c r="CB64" s="327"/>
      <c r="CC64" s="283"/>
      <c r="CD64" s="316"/>
      <c r="CE64" s="330"/>
      <c r="CF64" s="314">
        <f>SUM(CB64:CC64)+IF(CB64="B",1,0)*CB$102+IF(CC64="B",1,0)*CC$102+IF(CB64="Løype",1)*$O$4+IF(CC64="Løype",1)*$O$4+IF(CB64="Arr",1)*$O$5+IF(CC64="Arr",1)*$O$5</f>
        <v>0</v>
      </c>
      <c r="CG64" s="327"/>
      <c r="CH64" s="283"/>
      <c r="CI64" s="316"/>
      <c r="CJ64" s="330"/>
      <c r="CK64" s="314">
        <f>SUM(CG64:CH64)+IF(CG64="B",1,0)*CG$102+IF(CH64="B",1,0)*CH$102+IF(CG64="Løype",1)*$O$4+IF(CH64="Løype",1)*$O$4+IF(CG64="Arr",1)*$O$5+IF(CH64="Arr",1)*$O$5</f>
        <v>0</v>
      </c>
      <c r="CL64" s="327"/>
      <c r="CM64" s="283"/>
      <c r="CN64" s="316"/>
      <c r="CO64" s="330"/>
      <c r="CP64" s="314">
        <f>SUM(CL64:CM64)+IF(CL64="B",1,0)*CL$102+IF(CM64="B",1,0)*CM$102+IF(CL64="Løype",1)*$O$4+IF(CM64="Løype",1)*$O$4+IF(CL64="Arr",1)*$O$5+IF(CM64="Arr",1)*$O$5</f>
        <v>0</v>
      </c>
      <c r="CQ64" s="327"/>
      <c r="CR64" s="283"/>
      <c r="CS64" s="316"/>
      <c r="CT64" s="330"/>
      <c r="CU64" s="314">
        <f>SUM(CQ64:CR64)+IF(CQ64="B",1,0)*CQ$102+IF(CR64="B",1,0)*CR$102+IF(CQ64="Løype",1)*$O$4+IF(CR64="Løype",1)*$O$4+IF(CQ64="Arr",1)*$O$5+IF(CR64="Arr",1)*$O$5</f>
        <v>0</v>
      </c>
      <c r="CV64" s="327"/>
      <c r="CW64" s="283"/>
      <c r="CX64" s="333"/>
      <c r="CY64" s="330"/>
      <c r="CZ64" s="314">
        <f>SUM(CV64:CW64)+IF(CV64="B",1,0)*CV$102+IF(CW64="B",1,0)*CW$102+IF(CV64="Løype",1)*$O$4+IF(CW64="Løype",1)*$O$4+IF(CV64="Arr",1)*$O$5+IF(CW64="Arr",1)*$O$5</f>
        <v>0</v>
      </c>
      <c r="DA64" s="327"/>
      <c r="DB64" s="283"/>
      <c r="DC64" s="333"/>
      <c r="DD64" s="330"/>
      <c r="DE64" s="314">
        <f>SUM(DA64:DB64)+IF(DA64="B",1,0)*DA$102+IF(DB64="B",1,0)*DB$102+IF(DA64="Løype",1)*$O$4+IF(DB64="Løype",1)*$O$4+IF(DA64="Arr",1)*$O$5+IF(DB64="Arr",1)*$O$5</f>
        <v>0</v>
      </c>
      <c r="DF64" s="327"/>
      <c r="DG64" s="283"/>
      <c r="DH64" s="333"/>
      <c r="DI64" s="330"/>
      <c r="DJ64" s="314">
        <f>SUM(DF64:DG64)+IF(DF64="B",1,0)*DF$102+IF(DG64="B",1,0)*DG$102+IF(DF64="Løype",1)*$O$4+IF(DG64="Løype",1)*$O$4+IF(DF64="Arr",1)*$O$5+IF(DG64="Arr",1)*$O$5</f>
        <v>0</v>
      </c>
      <c r="DK64" s="327"/>
      <c r="DL64" s="283"/>
      <c r="DM64" s="316"/>
      <c r="DN64" s="330"/>
      <c r="DO64" s="314">
        <f>SUM(DK64:DL64)+IF(DK64="B",1,0)*DK$102+IF(DL64="B",1,0)*DL$102+IF(DK64="Løype",1)*$O$4+IF(DL64="Løype",1)*$O$4+IF(DK64="Arr",1)*$O$5+IF(DL64="Arr",1)*$O$5</f>
        <v>0</v>
      </c>
      <c r="DP64" s="327"/>
      <c r="DQ64" s="283"/>
      <c r="DR64" s="316"/>
      <c r="DS64" s="330"/>
      <c r="DT64" s="314">
        <f>SUM(DP64:DQ64)+IF(DP64="B",1,0)*DP$102+IF(DQ64="B",1,0)*DQ$102+IF(DP64="Løype",1)*$O$4+IF(DQ64="Løype",1)*$O$4+IF(DP64="Arr",1)*$O$5+IF(DQ64="Arr",1)*$O$5</f>
        <v>0</v>
      </c>
      <c r="DU64" s="327"/>
      <c r="DV64" s="283"/>
      <c r="DW64" s="316"/>
      <c r="DX64" s="330"/>
      <c r="DY64" s="314">
        <f>SUM(DU64:DV64)+IF(DU64="B",1,0)*DU$102+IF(DV64="B",1,0)*DV$102+IF(DU64="Løype",1)*$O$4+IF(DV64="Løype",1)*$O$4+IF(DU64="Arr",1)*$O$5+IF(DV64="Arr",1)*$O$5</f>
        <v>0</v>
      </c>
      <c r="DZ64" s="538"/>
      <c r="EA64" s="513">
        <v>6</v>
      </c>
      <c r="EB64" s="518">
        <v>0.87777777777777777</v>
      </c>
      <c r="EC64" s="520">
        <v>0.72222222222222221</v>
      </c>
      <c r="ED64" s="314">
        <f>SUM(DZ64:EA64)+IF(DZ64="B",1,0)*DZ$102+IF(EA64="B",1,0)*EA$102+IF(DZ64="Løype",1)*$O$4+IF(EA64="Løype",1)*$O$4+IF(DZ64="Arr",1)*$O$5+IF(EA64="Arr",1)*$O$5</f>
        <v>6</v>
      </c>
      <c r="EE64" s="538"/>
      <c r="EF64" s="513">
        <v>22</v>
      </c>
      <c r="EG64" s="518">
        <v>0.29487179487179482</v>
      </c>
      <c r="EH64" s="520">
        <v>0.11538461538461542</v>
      </c>
      <c r="EI64" s="314">
        <f>SUM(EE64:EF64)+IF(EE64="B",1,0)*EE$102+IF(EF64="B",1,0)*EF$102+IF(EE64="Løype",1)*$O$4+IF(EF64="Løype",1)*$O$4+IF(EE64="Arr",1)*$O$5+IF(EF64="Arr",1)*$O$5</f>
        <v>22</v>
      </c>
      <c r="EJ64" s="528">
        <f>COUNTIF($E64:$EI64,"&gt;0")/4+COUNTIF($E64:$EI64,"B")/4+COUNTIF($E64:$EI64,"Arr")/4+COUNTIF($E64:$EI64,"Løype")/4</f>
        <v>3</v>
      </c>
      <c r="EK64" s="575">
        <f>COUNTIF($BH64:$EI64,"&gt;0")/4+COUNTIF($BH64:$EI64,"B")/4+COUNTIF($BH64:$EI64,"Arr")/4+COUNTIF($BH64:$EI64,"Løype")/4</f>
        <v>2</v>
      </c>
      <c r="EL64" s="293">
        <f>COUNTIF($E64:$EI64,"&gt;0")/4+COUNTIF($E64:$EI64,"Arr")/4+COUNTIF($E64:$EI64,"Løype")/4-COUNTIF($E64:$EI64,"B")*3/4</f>
        <v>3</v>
      </c>
      <c r="EM64" s="293">
        <f>COUNTIF(E64:EI64,"Arr")+COUNTIF(E64:EI64,"Løype")</f>
        <v>0</v>
      </c>
      <c r="EN64" s="569">
        <f>COUNTIF(BH64:EI64,"Arr")+COUNTIF(BH64:EI64,"Løype")</f>
        <v>0</v>
      </c>
      <c r="EO64" s="300">
        <f>EK64-EN64</f>
        <v>2</v>
      </c>
      <c r="EP64" s="15"/>
      <c r="EQ64" s="61">
        <f>$I64+$N64+$S64+$X64+$AC64+$AH64+$AM64+$AR64+$AW64+$BB64+$BG64+$BL64+$BQ64+$BV64+$CA64+$CF64+$CK64+$CP64+$CU64+$CZ64+$DE64+$DJ64+$DO64+$DT64+$DY64+$ED64+$EI64</f>
        <v>39</v>
      </c>
      <c r="ER64" s="191">
        <f>IF(OR($E64="B",$F64="B"),0,$I64)+IF(OR($J64="B",$K64="B"),0,$N64)+IF(OR($O64="B",$P64="B"),0,$S64)+IF(OR($T64="B",$U64="B"),0,$X64)+IF(OR($Y64="B",$Z64="B"),0,$AC64)+IF(OR($AD64="B",$AE64="B"),0,$AH64)+IF(OR($AI64="B",$AJ64="B"),0,$AM64)+IF(OR($HP43="B",$AO64="B"),0,$AR64)+IF(OR($AS64="B",$AT64="B"),0,$AW64)+IF(OR($AX64="B",$AY64="B"),0,$BB64)+IF(OR($BC64="B",$BD64="B"),0,$BG64)+IF(OR($BH64="B",$BI64="B"),0,$BL64)+IF(OR($BM64="B",$BN64="B"),0,$BQ64)+IF(OR($BR64="B",$BS64="B"),0,$BV64)+IF(OR($BW64="B",$BX64="B"),0,$CA64)+IF(OR($CB64="B",$CC64="B"),0,$CF64)+IF(OR($CG64="B",$CH64="B"),0,$CK64)+IF(OR($CL64="B",$CM64="B"),0,$CP64)+IF(OR($CQ64="B",$CR64="B"),0,$CU64)+IF(OR($CV64="B",$CW64="B"),0,$CZ64)+IF(OR($DA64="B",$DB64="B"),0,$DE64)+IF(OR($DF64="B",$DG64="B"),0,$DJ64)+IF(OR($DK64="B",$DL64="B"),0,$DO64)+IF(OR($DP64="B",$DQ64="B"),0,$DT64)+IF(OR($DU64="B",$DV64="B"),0,$DY64)+IF(OR($DZ64="B",$EA64="B"),0,$ED64)+IF(OR($EE64="B",$EF64="B"),0,$EI64)</f>
        <v>39</v>
      </c>
      <c r="ES64" s="28">
        <f>IF(EJ64&gt;0,EQ64/EJ64," " )</f>
        <v>13</v>
      </c>
      <c r="ET64" s="62">
        <f>IF(EL64&gt;0,ER64/EL64," " )</f>
        <v>13</v>
      </c>
      <c r="EU64" s="63"/>
      <c r="EV64" s="270">
        <f>EQ64+EX$20-EJ64</f>
        <v>63</v>
      </c>
      <c r="EW64" s="272">
        <f>ER64+EX$20-EL64</f>
        <v>63</v>
      </c>
      <c r="EX64" s="23">
        <f>IF(EJ64&gt;0,EV64/EJ64," " )</f>
        <v>21</v>
      </c>
      <c r="EY64" s="74">
        <f>IF(EL64&gt;0,EW64/EL64," " )</f>
        <v>21</v>
      </c>
      <c r="EZ64" s="63"/>
      <c r="FA64" s="368">
        <f>EJ64-EM64</f>
        <v>3</v>
      </c>
      <c r="FB64" s="369">
        <f>EM64</f>
        <v>0</v>
      </c>
      <c r="FC64" s="365">
        <f>G64+L64+Q64+V64+AA64+AF64+AK64+AP64+AU64+AZ64+BE64+BJ64+BO64+BT64+BY64+CD64+CI64+CN64+CS64+CX64+DC64+DH64+DM64+DR64+DW64+EB64+EG64</f>
        <v>1.7351495726495725</v>
      </c>
      <c r="FD64" s="475">
        <f>IF(EJ64&gt;0,FC64/EJ64," " )</f>
        <v>0.57838319088319079</v>
      </c>
      <c r="FE64" s="488">
        <f>H64+M64+R64+W64+AB64+AG64+AL64+AQ64+AV64+BA64+BF64+BK64+BP64+BU64+BZ64+CE64+CJ64+CO64+CT64+CY64+DD64+DI64+DN64+DS64+DX64+EC64+EH64</f>
        <v>1.3584401709401708</v>
      </c>
      <c r="FF64" s="232">
        <f>IF(EJ64&gt;0,FE64/EJ64," " )</f>
        <v>0.45281339031339024</v>
      </c>
      <c r="FG64" s="15"/>
      <c r="FH64" s="37">
        <f t="shared" si="0"/>
        <v>38</v>
      </c>
    </row>
    <row r="65" spans="2:164" ht="17" customHeight="1" thickBot="1" x14ac:dyDescent="0.25">
      <c r="B65" s="284" t="s">
        <v>102</v>
      </c>
      <c r="C65" s="285" t="s">
        <v>103</v>
      </c>
      <c r="D65" s="328">
        <v>259070</v>
      </c>
      <c r="E65" s="329"/>
      <c r="F65" s="314">
        <v>12</v>
      </c>
      <c r="G65" s="335">
        <v>0.45238095238095233</v>
      </c>
      <c r="H65" s="335">
        <v>7.1428571428571397E-2</v>
      </c>
      <c r="I65" s="314">
        <f>SUM(E65:F65)+IF(E65="B",1,0)*E$102+IF(F65="B",1,0)*F$102+IF(E65="Løype",1)*$O$4+IF(F65="Løype",1)*$O$4+IF(E65="Arr",1)*$O$5+IF(F65="Arr",1)*$O$5</f>
        <v>12</v>
      </c>
      <c r="J65" s="330"/>
      <c r="K65" s="330">
        <v>10</v>
      </c>
      <c r="L65" s="278">
        <v>0.60416666666666674</v>
      </c>
      <c r="M65" s="278">
        <v>0.22916666666666663</v>
      </c>
      <c r="N65" s="314">
        <f>SUM(J65:K65)+IF(J65="B",1,0)*J$102+IF(K65="B",1,0)*K$102+IF(J65="Løype",1)*$O$4+IF(K65="Løype",1)*$O$4+IF(J65="Arr",1)*$O$5+IF(K65="Arr",1)*$O$5</f>
        <v>10</v>
      </c>
      <c r="O65" s="332">
        <v>7</v>
      </c>
      <c r="P65" s="331"/>
      <c r="Q65" s="278">
        <v>0.72916666666666674</v>
      </c>
      <c r="R65" s="278">
        <v>0.4375</v>
      </c>
      <c r="S65" s="314">
        <f>SUM(O65:P65)+IF(O65="B",1,0)*O$102+IF(P65="B",1,0)*P$102+IF(O65="Løype",1)*$O$4+IF(P65="Løype",1)*$O$4+IF(O65="Arr",1)*$O$5+IF(P65="Arr",1)*$O$5</f>
        <v>7</v>
      </c>
      <c r="T65" s="332" t="s">
        <v>2</v>
      </c>
      <c r="U65" s="331"/>
      <c r="V65" s="278">
        <v>0.10416666666666663</v>
      </c>
      <c r="W65" s="278">
        <v>0.10416666666666663</v>
      </c>
      <c r="X65" s="314">
        <f>SUM(T65:U65)+IF(T65="B",1,0)*T$102+IF(U65="B",1,0)*U$102+IF(T65="Løype",1)*$O$4+IF(U65="Løype",1)*$O$4+IF(T65="Arr",1)*$O$5+IF(U65="Arr",1)*$O$5</f>
        <v>22</v>
      </c>
      <c r="Y65" s="332"/>
      <c r="Z65" s="316">
        <v>10</v>
      </c>
      <c r="AA65" s="278">
        <v>0.69354838709677424</v>
      </c>
      <c r="AB65" s="278">
        <v>0.43548387096774188</v>
      </c>
      <c r="AC65" s="314">
        <f>SUM(Y65:Z65)+IF(Y65="B",1,0)*Y$102+IF(Z65="B",1,0)*Z$102+IF(Y65="Løype",1)*$O$4+IF(Z65="Løype",1)*$O$4+IF(Y65="Arr",1)*$O$5+IF(Z65="Arr",1)*$O$5</f>
        <v>10</v>
      </c>
      <c r="AD65" s="332"/>
      <c r="AE65" s="316">
        <v>7</v>
      </c>
      <c r="AF65" s="278">
        <v>0.69047619047619047</v>
      </c>
      <c r="AG65" s="278">
        <v>0.45238095238095233</v>
      </c>
      <c r="AH65" s="314">
        <f>SUM(AD65:AE65)+IF(AD65="B",1,0)*AD$102+IF(AE65="B",1,0)*AE$102+IF(AD65="Løype",1)*$O$4+IF(AE65="Løype",1)*$O$4+IF(AD65="Arr",1)*$O$5+IF(AE65="Arr",1)*$O$5</f>
        <v>7</v>
      </c>
      <c r="AI65" s="286"/>
      <c r="AJ65" s="283">
        <v>5</v>
      </c>
      <c r="AK65" s="278">
        <v>0.7857142857142857</v>
      </c>
      <c r="AL65" s="278">
        <v>0.45238095238095233</v>
      </c>
      <c r="AM65" s="314">
        <f>SUM(AI65:AJ65)+IF(AI65="B",1,0)*AI$102+IF(AJ65="B",1,0)*AJ$102+IF(AI65="Løype",1)*$O$4+IF(AJ65="Løype",1)*$O$4+IF(AI65="Arr",1)*$O$5+IF(AJ65="Arr",1)*$O$5</f>
        <v>5</v>
      </c>
      <c r="AN65" s="286"/>
      <c r="AO65" s="283">
        <v>4</v>
      </c>
      <c r="AP65" s="278">
        <v>0.85416666666666663</v>
      </c>
      <c r="AQ65" s="278">
        <v>0.85416666666666663</v>
      </c>
      <c r="AR65" s="314">
        <f>SUM(AN65:AO65)+IF(AN65="B",1,0)*AN$102+IF(AO65="B",1,0)*AO$102+IF(AN65="Løype",1)*$O$4+IF(AO65="Løype",1)*$O$4+IF(AN65="Arr",1)*$O$5+IF(AO65="Arr",1)*$O$5</f>
        <v>4</v>
      </c>
      <c r="AS65" s="286"/>
      <c r="AT65" s="283">
        <v>6</v>
      </c>
      <c r="AU65" s="278">
        <v>0.76086956521739135</v>
      </c>
      <c r="AV65" s="278">
        <v>0.54347826086956519</v>
      </c>
      <c r="AW65" s="314">
        <f>SUM(AS65:AT65)+IF(AS65="B",1,0)*AS$102+IF(AT65="B",1,0)*AT$102+IF(AS65="Løype",1)*$O$4+IF(AT65="Løype",1)*$O$4+IF(AS65="Arr",1)*$O$5+IF(AT65="Arr",1)*$O$5</f>
        <v>6</v>
      </c>
      <c r="AX65" s="286"/>
      <c r="AY65" s="81" t="s">
        <v>7</v>
      </c>
      <c r="AZ65" s="278">
        <v>0.87037037037037035</v>
      </c>
      <c r="BA65" s="278">
        <v>0.87037037037037035</v>
      </c>
      <c r="BB65" s="314">
        <f>SUM(AX65:AY65)+IF(AX65="B",1,0)*AX$102+IF(AY65="B",1,0)*AY$102+IF(AX65="Løype",1)*$O$4+IF(AY65="Løype",1)*$O$4+IF(AX65="Arr",1)*$O$5+IF(AY65="Arr",1)*$O$5</f>
        <v>4</v>
      </c>
      <c r="BC65" s="286"/>
      <c r="BD65" s="283">
        <v>5</v>
      </c>
      <c r="BE65" s="333">
        <v>0.83333333333333337</v>
      </c>
      <c r="BF65" s="278">
        <v>0.64814814814814814</v>
      </c>
      <c r="BG65" s="314">
        <f>SUM(BC65:BD65)+IF(BC65="B",1,0)*BC$102+IF(BD65="B",1,0)*BD$102+IF(BC65="Løype",1)*$O$4+IF(BD65="Løype",1)*$O$4+IF(BC65="Arr",1)*$O$5+IF(BD65="Arr",1)*$O$5</f>
        <v>5</v>
      </c>
      <c r="BH65" s="327"/>
      <c r="BI65" s="283">
        <v>4</v>
      </c>
      <c r="BJ65" s="333">
        <v>0.73076923076923084</v>
      </c>
      <c r="BK65" s="278">
        <v>0.5</v>
      </c>
      <c r="BL65" s="314">
        <f>SUM(BH65:BI65)+IF(BH65="B",1,0)*BH$102+IF(BI65="B",1,0)*BI$102+IF(BH65="Løype",1)*$O$4+IF(BI65="Løype",1)*$O$4+IF(BH65="Arr",1)*$O$5+IF(BI65="Arr",1)*$O$5</f>
        <v>4</v>
      </c>
      <c r="BM65" s="334"/>
      <c r="BN65" s="283">
        <v>8</v>
      </c>
      <c r="BO65" s="333">
        <v>0.6875</v>
      </c>
      <c r="BP65" s="278">
        <v>0.77083333333333337</v>
      </c>
      <c r="BQ65" s="314">
        <f>SUM(BM65:BN65)+IF(BM65="B",1,0)*BM$102+IF(BN65="B",1,0)*BN$102+IF(BM65="Løype",1)*$O$4+IF(BN65="Løype",1)*$O$4+IF(BM65="Arr",1)*$O$5+IF(BN65="Arr",1)*$O$5</f>
        <v>8</v>
      </c>
      <c r="BR65" s="327"/>
      <c r="BS65" s="283">
        <v>15</v>
      </c>
      <c r="BT65" s="333">
        <v>0.38</v>
      </c>
      <c r="BU65" s="278">
        <v>0.14000000000000001</v>
      </c>
      <c r="BV65" s="314">
        <f>SUM(BR65:BS65)+IF(BR65="B",1,0)*BR$102+IF(BS65="B",1,0)*BS$102+IF(BR65="Løype",1)*$O$4+IF(BS65="Løype",1)*$O$4+IF(BR65="Arr",1)*$O$5+IF(BS65="Arr",1)*$O$5</f>
        <v>15</v>
      </c>
      <c r="BW65" s="327"/>
      <c r="BX65" s="283">
        <v>15</v>
      </c>
      <c r="BY65" s="333">
        <v>0.51666666666666661</v>
      </c>
      <c r="BZ65" s="278">
        <v>0.21666666666666667</v>
      </c>
      <c r="CA65" s="314">
        <f>SUM(BW65:BX65)+IF(BW65="B",1,0)*BW$102+IF(BX65="B",1,0)*BX$102+IF(BW65="Løype",1)*$O$4+IF(BX65="Løype",1)*$O$4+IF(BW65="Arr",1)*$O$5+IF(BX65="Arr",1)*$O$5</f>
        <v>15</v>
      </c>
      <c r="CB65" s="327"/>
      <c r="CC65" s="283">
        <v>14</v>
      </c>
      <c r="CD65" s="333">
        <v>0.51666666666666661</v>
      </c>
      <c r="CE65" s="278">
        <v>0.44999999999999996</v>
      </c>
      <c r="CF65" s="314">
        <f>SUM(CB65:CC65)+IF(CB65="B",1,0)*CB$102+IF(CC65="B",1,0)*CC$102+IF(CB65="Løype",1)*$O$4+IF(CC65="Løype",1)*$O$4+IF(CB65="Arr",1)*$O$5+IF(CC65="Arr",1)*$O$5</f>
        <v>14</v>
      </c>
      <c r="CG65" s="327"/>
      <c r="CH65" s="283">
        <v>10</v>
      </c>
      <c r="CI65" s="333">
        <v>0.68333333333333335</v>
      </c>
      <c r="CJ65" s="278">
        <v>0.41666666666666663</v>
      </c>
      <c r="CK65" s="314">
        <f>SUM(CG65:CH65)+IF(CG65="B",1,0)*CG$102+IF(CH65="B",1,0)*CH$102+IF(CG65="Løype",1)*$O$4+IF(CH65="Løype",1)*$O$4+IF(CG65="Arr",1)*$O$5+IF(CH65="Arr",1)*$O$5</f>
        <v>10</v>
      </c>
      <c r="CL65" s="327"/>
      <c r="CM65" s="283">
        <v>13</v>
      </c>
      <c r="CN65" s="333">
        <v>0.609375</v>
      </c>
      <c r="CO65" s="510">
        <v>0.328125</v>
      </c>
      <c r="CP65" s="314">
        <f>SUM(CL65:CM65)+IF(CL65="B",1,0)*CL$102+IF(CM65="B",1,0)*CM$102+IF(CL65="Løype",1)*$O$4+IF(CM65="Løype",1)*$O$4+IF(CL65="Arr",1)*$O$5+IF(CM65="Arr",1)*$O$5</f>
        <v>13</v>
      </c>
      <c r="CQ65" s="327"/>
      <c r="CR65" s="283">
        <v>8</v>
      </c>
      <c r="CS65" s="316">
        <v>0.625</v>
      </c>
      <c r="CT65" s="330">
        <v>0.27500000000000002</v>
      </c>
      <c r="CU65" s="314">
        <f>SUM(CQ65:CR65)+IF(CQ65="B",1,0)*CQ$102+IF(CR65="B",1,0)*CR$102+IF(CQ65="Løype",1)*$O$4+IF(CR65="Løype",1)*$O$4+IF(CQ65="Arr",1)*$O$5+IF(CR65="Arr",1)*$O$5</f>
        <v>8</v>
      </c>
      <c r="CV65" s="327"/>
      <c r="CW65" s="283">
        <v>13</v>
      </c>
      <c r="CX65" s="333">
        <v>0.62121212121212122</v>
      </c>
      <c r="CY65" s="278">
        <v>0.34848484848484851</v>
      </c>
      <c r="CZ65" s="314">
        <f>SUM(CV65:CW65)+IF(CV65="B",1,0)*CV$102+IF(CW65="B",1,0)*CW$102+IF(CV65="Løype",1)*$O$4+IF(CW65="Løype",1)*$O$4+IF(CV65="Arr",1)*$O$5+IF(CW65="Arr",1)*$O$5</f>
        <v>13</v>
      </c>
      <c r="DA65" s="327"/>
      <c r="DB65" s="283">
        <v>9</v>
      </c>
      <c r="DC65" s="333">
        <v>0.64583333333333326</v>
      </c>
      <c r="DD65" s="278">
        <v>0.39583333333333337</v>
      </c>
      <c r="DE65" s="314">
        <f>SUM(DA65:DB65)+IF(DA65="B",1,0)*DA$102+IF(DB65="B",1,0)*DB$102+IF(DA65="Løype",1)*$O$4+IF(DB65="Løype",1)*$O$4+IF(DA65="Arr",1)*$O$5+IF(DB65="Arr",1)*$O$5</f>
        <v>9</v>
      </c>
      <c r="DF65" s="327"/>
      <c r="DG65" s="513" t="s">
        <v>7</v>
      </c>
      <c r="DH65" s="333">
        <v>0.90277777777777779</v>
      </c>
      <c r="DI65" s="278">
        <v>0.90277777777777779</v>
      </c>
      <c r="DJ65" s="314">
        <f>SUM(DF65:DG65)+IF(DF65="B",1,0)*DF$102+IF(DG65="B",1,0)*DG$102+IF(DF65="Løype",1)*$O$4+IF(DG65="Løype",1)*$O$4+IF(DF65="Arr",1)*$O$5+IF(DG65="Arr",1)*$O$5</f>
        <v>4</v>
      </c>
      <c r="DK65" s="327"/>
      <c r="DL65" s="283">
        <v>14</v>
      </c>
      <c r="DM65" s="333">
        <v>0.51785714285714279</v>
      </c>
      <c r="DN65" s="278">
        <v>0.4107142857142857</v>
      </c>
      <c r="DO65" s="314">
        <f>SUM(DK65:DL65)+IF(DK65="B",1,0)*DK$102+IF(DL65="B",1,0)*DL$102+IF(DK65="Løype",1)*$O$4+IF(DL65="Løype",1)*$O$4+IF(DK65="Arr",1)*$O$5+IF(DL65="Arr",1)*$O$5</f>
        <v>14</v>
      </c>
      <c r="DP65" s="327"/>
      <c r="DQ65" s="283">
        <v>5</v>
      </c>
      <c r="DR65" s="333">
        <v>0.84482758620689657</v>
      </c>
      <c r="DS65" s="278">
        <v>0.53448275862068972</v>
      </c>
      <c r="DT65" s="314">
        <f>SUM(DP65:DQ65)+IF(DP65="B",1,0)*DP$102+IF(DQ65="B",1,0)*DQ$102+IF(DP65="Løype",1)*$O$4+IF(DQ65="Løype",1)*$O$4+IF(DP65="Arr",1)*$O$5+IF(DQ65="Arr",1)*$O$5</f>
        <v>5</v>
      </c>
      <c r="DU65" s="327"/>
      <c r="DV65" s="283">
        <v>9</v>
      </c>
      <c r="DW65" s="518">
        <v>0.74242424242424243</v>
      </c>
      <c r="DX65" s="520">
        <v>0.43939393939393945</v>
      </c>
      <c r="DY65" s="314">
        <f>SUM(DU65:DV65)+IF(DU65="B",1,0)*DU$102+IF(DV65="B",1,0)*DV$102+IF(DU65="Løype",1)*$O$4+IF(DV65="Løype",1)*$O$4+IF(DU65="Arr",1)*$O$5+IF(DV65="Arr",1)*$O$5</f>
        <v>9</v>
      </c>
      <c r="DZ65" s="538"/>
      <c r="EA65" s="513">
        <v>7</v>
      </c>
      <c r="EB65" s="518">
        <v>0.85555555555555562</v>
      </c>
      <c r="EC65" s="520">
        <v>0.5</v>
      </c>
      <c r="ED65" s="314">
        <f>SUM(DZ65:EA65)+IF(DZ65="B",1,0)*DZ$102+IF(EA65="B",1,0)*EA$102+IF(DZ65="Løype",1)*$O$4+IF(EA65="Løype",1)*$O$4+IF(DZ65="Arr",1)*$O$5+IF(EA65="Arr",1)*$O$5</f>
        <v>7</v>
      </c>
      <c r="EE65" s="538"/>
      <c r="EF65" s="513">
        <v>8</v>
      </c>
      <c r="EG65" s="518">
        <v>0.80769230769230771</v>
      </c>
      <c r="EH65" s="520">
        <v>0.37179487179487181</v>
      </c>
      <c r="EI65" s="314">
        <f>SUM(EE65:EF65)+IF(EE65="B",1,0)*EE$102+IF(EF65="B",1,0)*EF$102+IF(EE65="Løype",1)*$O$4+IF(EF65="Løype",1)*$O$4+IF(EE65="Arr",1)*$O$5+IF(EF65="Arr",1)*$O$5</f>
        <v>8</v>
      </c>
      <c r="EJ65" s="528">
        <f>COUNTIF($E65:$EI65,"&gt;0")/4+COUNTIF($E65:$EI65,"B")/4+COUNTIF($E65:$EI65,"Arr")/4+COUNTIF($E65:$EI65,"Løype")/4</f>
        <v>27</v>
      </c>
      <c r="EK65" s="575">
        <f>COUNTIF($BH65:$EI65,"&gt;0")/4+COUNTIF($BH65:$EI65,"B")/4+COUNTIF($BH65:$EI65,"Arr")/4+COUNTIF($BH65:$EI65,"Løype")/4</f>
        <v>16</v>
      </c>
      <c r="EL65" s="293">
        <f>COUNTIF($E65:$EI65,"&gt;0")/4+COUNTIF($E65:$EI65,"Arr")/4+COUNTIF($E65:$EI65,"Løype")/4-COUNTIF($E65:$EI65,"B")*3/4</f>
        <v>26</v>
      </c>
      <c r="EM65" s="293">
        <f>COUNTIF(E65:EI65,"Arr")+COUNTIF(E65:EI65,"Løype")</f>
        <v>2</v>
      </c>
      <c r="EN65" s="569">
        <f>COUNTIF(BH65:EI65,"Arr")+COUNTIF(BH65:EI65,"Løype")</f>
        <v>1</v>
      </c>
      <c r="EO65" s="300">
        <f>EK65-EN65</f>
        <v>15</v>
      </c>
      <c r="EP65" s="15"/>
      <c r="EQ65" s="61">
        <f>$I65+$N65+$S65+$X65+$AC65+$AH65+$AM65+$AR65+$AW65+$BB65+$BG65+$BL65+$BQ65+$BV65+$CA65+$CF65+$CK65+$CP65+$CU65+$CZ65+$DE65+$DJ65+$DO65+$DT65+$DY65+$ED65+$EI65</f>
        <v>248</v>
      </c>
      <c r="ER65" s="191">
        <f>IF(OR($E65="B",$F65="B"),0,$I65)+IF(OR($J65="B",$K65="B"),0,$N65)+IF(OR($O65="B",$P65="B"),0,$S65)+IF(OR($T65="B",$U65="B"),0,$X65)+IF(OR($Y65="B",$Z65="B"),0,$AC65)+IF(OR($AD65="B",$AE65="B"),0,$AH65)+IF(OR($AI65="B",$AJ65="B"),0,$AM65)+IF(OR($HP43="B",$AO65="B"),0,$AR65)+IF(OR($AS65="B",$AT65="B"),0,$AW65)+IF(OR($AX65="B",$AY65="B"),0,$BB65)+IF(OR($BC65="B",$BD65="B"),0,$BG65)+IF(OR($BH65="B",$BI65="B"),0,$BL65)+IF(OR($BM65="B",$BN65="B"),0,$BQ65)+IF(OR($BR65="B",$BS65="B"),0,$BV65)+IF(OR($BW65="B",$BX65="B"),0,$CA65)+IF(OR($CB65="B",$CC65="B"),0,$CF65)+IF(OR($CG65="B",$CH65="B"),0,$CK65)+IF(OR($CL65="B",$CM65="B"),0,$CP65)+IF(OR($CQ65="B",$CR65="B"),0,$CU65)+IF(OR($CV65="B",$CW65="B"),0,$CZ65)+IF(OR($DA65="B",$DB65="B"),0,$DE65)+IF(OR($DF65="B",$DG65="B"),0,$DJ65)+IF(OR($DK65="B",$DL65="B"),0,$DO65)+IF(OR($DP65="B",$DQ65="B"),0,$DT65)+IF(OR($DU65="B",$DV65="B"),0,$DY65)+IF(OR($DZ65="B",$EA65="B"),0,$ED65)+IF(OR($EE65="B",$EF65="B"),0,$EI65)</f>
        <v>226</v>
      </c>
      <c r="ES65" s="28">
        <f>IF(EJ65&gt;0,EQ65/EJ65," " )</f>
        <v>9.1851851851851851</v>
      </c>
      <c r="ET65" s="62">
        <f>IF(EL65&gt;0,ER65/EL65," " )</f>
        <v>8.6923076923076916</v>
      </c>
      <c r="EU65" s="63"/>
      <c r="EV65" s="270">
        <f>EQ65+EX$20-EJ65</f>
        <v>248</v>
      </c>
      <c r="EW65" s="272">
        <f>ER65+EX$20-EL65</f>
        <v>227</v>
      </c>
      <c r="EX65" s="23">
        <f>IF(EJ65&gt;0,EV65/EJ65," " )</f>
        <v>9.1851851851851851</v>
      </c>
      <c r="EY65" s="74">
        <f>IF(EL65&gt;0,EW65/EL65," " )</f>
        <v>8.7307692307692299</v>
      </c>
      <c r="EZ65" s="63"/>
      <c r="FA65" s="368">
        <f>EJ65-EM65</f>
        <v>25</v>
      </c>
      <c r="FB65" s="369">
        <f>EM65</f>
        <v>2</v>
      </c>
      <c r="FC65" s="365">
        <f>G65+L65+Q65+V65+AA65+AF65+AK65+AP65+AU65+AZ65+BE65+BJ65+BO65+BT65+BY65+CD65+CI65+CN65+CS65+CX65+DC65+DH65+DM65+DR65+DW65+EB65+EG65</f>
        <v>18.065850715751239</v>
      </c>
      <c r="FD65" s="475">
        <f>IF(EJ65&gt;0,FC65/EJ65," " )</f>
        <v>0.6691055820648607</v>
      </c>
      <c r="FE65" s="488">
        <f>H65+M65+R65+W65+AB65+AG65+AL65+AQ65+AV65+BA65+BF65+BK65+BP65+BU65+BZ65+CE65+CJ65+CO65+CT65+CY65+DD65+DI65+DN65+DS65+DX65+EC65+EH65</f>
        <v>12.099444608332716</v>
      </c>
      <c r="FF65" s="232">
        <f>IF(EJ65&gt;0,FE65/EJ65," " )</f>
        <v>0.44812757808639686</v>
      </c>
      <c r="FG65" s="15"/>
      <c r="FH65" s="37">
        <f t="shared" si="0"/>
        <v>39</v>
      </c>
    </row>
    <row r="66" spans="2:164" ht="17" customHeight="1" thickBot="1" x14ac:dyDescent="0.25">
      <c r="B66" s="284" t="s">
        <v>169</v>
      </c>
      <c r="C66" s="285" t="s">
        <v>170</v>
      </c>
      <c r="D66" s="328">
        <v>512502</v>
      </c>
      <c r="E66" s="329"/>
      <c r="F66" s="314"/>
      <c r="G66" s="314"/>
      <c r="H66" s="314"/>
      <c r="I66" s="314">
        <f>SUM(E66:F66)+IF(E66="B",1,0)*E$102+IF(F66="B",1,0)*F$102+IF(E66="Løype",1)*$O$4+IF(F66="Løype",1)*$O$4+IF(E66="Arr",1)*$O$5+IF(F66="Arr",1)*$O$5</f>
        <v>0</v>
      </c>
      <c r="J66" s="330"/>
      <c r="K66" s="330">
        <v>13</v>
      </c>
      <c r="L66" s="278">
        <v>0.47916666666666663</v>
      </c>
      <c r="M66" s="278">
        <v>0.27083333333333337</v>
      </c>
      <c r="N66" s="314">
        <f>SUM(J66:K66)+IF(J66="B",1,0)*J$102+IF(K66="B",1,0)*K$102+IF(J66="Løype",1)*$O$4+IF(K66="Løype",1)*$O$4+IF(J66="Arr",1)*$O$5+IF(K66="Arr",1)*$O$5</f>
        <v>13</v>
      </c>
      <c r="O66" s="332">
        <v>17</v>
      </c>
      <c r="P66" s="331"/>
      <c r="Q66" s="278">
        <v>0.3125</v>
      </c>
      <c r="R66" s="278">
        <v>0.22916666666666663</v>
      </c>
      <c r="S66" s="314">
        <f>SUM(O66:P66)+IF(O66="B",1,0)*O$102+IF(P66="B",1,0)*P$102+IF(O66="Løype",1)*$O$4+IF(P66="Løype",1)*$O$4+IF(O66="Arr",1)*$O$5+IF(P66="Arr",1)*$O$5</f>
        <v>17</v>
      </c>
      <c r="T66" s="332"/>
      <c r="U66" s="331"/>
      <c r="V66" s="330"/>
      <c r="W66" s="330"/>
      <c r="X66" s="314">
        <f>SUM(T66:U66)+IF(T66="B",1,0)*T$102+IF(U66="B",1,0)*U$102+IF(T66="Løype",1)*$O$4+IF(U66="Løype",1)*$O$4+IF(T66="Arr",1)*$O$5+IF(U66="Arr",1)*$O$5</f>
        <v>0</v>
      </c>
      <c r="Y66" s="332"/>
      <c r="Z66" s="316">
        <v>9</v>
      </c>
      <c r="AA66" s="278">
        <v>0.72580645161290325</v>
      </c>
      <c r="AB66" s="278">
        <v>0.62903225806451613</v>
      </c>
      <c r="AC66" s="314">
        <f>SUM(Y66:Z66)+IF(Y66="B",1,0)*Y$102+IF(Z66="B",1,0)*Z$102+IF(Y66="Løype",1)*$O$4+IF(Z66="Løype",1)*$O$4+IF(Y66="Arr",1)*$O$5+IF(Z66="Arr",1)*$O$5</f>
        <v>9</v>
      </c>
      <c r="AD66" s="332"/>
      <c r="AE66" s="316"/>
      <c r="AF66" s="278"/>
      <c r="AG66" s="278"/>
      <c r="AH66" s="314">
        <f>SUM(AD66:AE66)+IF(AD66="B",1,0)*AD$102+IF(AE66="B",1,0)*AE$102+IF(AD66="Løype",1)*$O$4+IF(AE66="Løype",1)*$O$4+IF(AD66="Arr",1)*$O$5+IF(AE66="Arr",1)*$O$5</f>
        <v>0</v>
      </c>
      <c r="AI66" s="286"/>
      <c r="AJ66" s="283">
        <v>14</v>
      </c>
      <c r="AK66" s="278">
        <v>0.3571428571428571</v>
      </c>
      <c r="AL66" s="278">
        <v>0.30952380952380953</v>
      </c>
      <c r="AM66" s="314">
        <f>SUM(AI66:AJ66)+IF(AI66="B",1,0)*AI$102+IF(AJ66="B",1,0)*AJ$102+IF(AI66="Løype",1)*$O$4+IF(AJ66="Løype",1)*$O$4+IF(AI66="Arr",1)*$O$5+IF(AJ66="Arr",1)*$O$5</f>
        <v>14</v>
      </c>
      <c r="AN66" s="286"/>
      <c r="AO66" s="81" t="s">
        <v>7</v>
      </c>
      <c r="AP66" s="278">
        <v>0.85416666666666663</v>
      </c>
      <c r="AQ66" s="278">
        <v>0.85416666666666663</v>
      </c>
      <c r="AR66" s="314">
        <f>SUM(AN66:AO66)+IF(AN66="B",1,0)*AN$102+IF(AO66="B",1,0)*AO$102+IF(AN66="Løype",1)*$O$4+IF(AO66="Løype",1)*$O$4+IF(AN66="Arr",1)*$O$5+IF(AO66="Arr",1)*$O$5</f>
        <v>4</v>
      </c>
      <c r="AS66" s="286"/>
      <c r="AT66" s="283">
        <v>15</v>
      </c>
      <c r="AU66" s="278">
        <v>0.36956521739130432</v>
      </c>
      <c r="AV66" s="278">
        <v>0.28260869565217395</v>
      </c>
      <c r="AW66" s="314">
        <f>SUM(AS66:AT66)+IF(AS66="B",1,0)*AS$102+IF(AT66="B",1,0)*AT$102+IF(AS66="Løype",1)*$O$4+IF(AT66="Løype",1)*$O$4+IF(AS66="Arr",1)*$O$5+IF(AT66="Arr",1)*$O$5</f>
        <v>15</v>
      </c>
      <c r="AX66" s="286"/>
      <c r="AY66" s="283">
        <v>17</v>
      </c>
      <c r="AZ66" s="278">
        <v>0.38888888888888884</v>
      </c>
      <c r="BA66" s="278">
        <v>0.42592592592592593</v>
      </c>
      <c r="BB66" s="314">
        <f>SUM(AX66:AY66)+IF(AX66="B",1,0)*AX$102+IF(AY66="B",1,0)*AY$102+IF(AX66="Løype",1)*$O$4+IF(AY66="Løype",1)*$O$4+IF(AX66="Arr",1)*$O$5+IF(AY66="Arr",1)*$O$5</f>
        <v>17</v>
      </c>
      <c r="BC66" s="286"/>
      <c r="BD66" s="283">
        <v>11</v>
      </c>
      <c r="BE66" s="333">
        <v>0.61111111111111116</v>
      </c>
      <c r="BF66" s="278">
        <v>0.46296296296296291</v>
      </c>
      <c r="BG66" s="314">
        <f>SUM(BC66:BD66)+IF(BC66="B",1,0)*BC$102+IF(BD66="B",1,0)*BD$102+IF(BC66="Løype",1)*$O$4+IF(BD66="Løype",1)*$O$4+IF(BC66="Arr",1)*$O$5+IF(BD66="Arr",1)*$O$5</f>
        <v>11</v>
      </c>
      <c r="BH66" s="327"/>
      <c r="BI66" s="283"/>
      <c r="BJ66" s="316"/>
      <c r="BK66" s="330"/>
      <c r="BL66" s="314">
        <f>SUM(BH66:BI66)+IF(BH66="B",1,0)*BH$102+IF(BI66="B",1,0)*BI$102+IF(BH66="Løype",1)*$O$4+IF(BI66="Løype",1)*$O$4+IF(BH66="Arr",1)*$O$5+IF(BI66="Arr",1)*$O$5</f>
        <v>0</v>
      </c>
      <c r="BM66" s="334"/>
      <c r="BN66" s="283">
        <v>14</v>
      </c>
      <c r="BO66" s="333">
        <v>0.4375</v>
      </c>
      <c r="BP66" s="278">
        <v>0.4375</v>
      </c>
      <c r="BQ66" s="314">
        <f>SUM(BM66:BN66)+IF(BM66="B",1,0)*BM$102+IF(BN66="B",1,0)*BN$102+IF(BM66="Løype",1)*$O$4+IF(BN66="Løype",1)*$O$4+IF(BM66="Arr",1)*$O$5+IF(BN66="Arr",1)*$O$5</f>
        <v>14</v>
      </c>
      <c r="BR66" s="327"/>
      <c r="BS66" s="283">
        <v>10</v>
      </c>
      <c r="BT66" s="333">
        <v>0.58000000000000007</v>
      </c>
      <c r="BU66" s="278">
        <v>0.30000000000000004</v>
      </c>
      <c r="BV66" s="314">
        <f>SUM(BR66:BS66)+IF(BR66="B",1,0)*BR$102+IF(BS66="B",1,0)*BS$102+IF(BR66="Løype",1)*$O$4+IF(BS66="Løype",1)*$O$4+IF(BR66="Arr",1)*$O$5+IF(BS66="Arr",1)*$O$5</f>
        <v>10</v>
      </c>
      <c r="BW66" s="327"/>
      <c r="BX66" s="283">
        <v>18</v>
      </c>
      <c r="BY66" s="333">
        <v>0.41666666666666663</v>
      </c>
      <c r="BZ66" s="278">
        <v>0.28333333333333333</v>
      </c>
      <c r="CA66" s="314">
        <f>SUM(BW66:BX66)+IF(BW66="B",1,0)*BW$102+IF(BX66="B",1,0)*BX$102+IF(BW66="Løype",1)*$O$4+IF(BX66="Løype",1)*$O$4+IF(BW66="Arr",1)*$O$5+IF(BX66="Arr",1)*$O$5</f>
        <v>18</v>
      </c>
      <c r="CB66" s="327"/>
      <c r="CC66" s="283">
        <v>15</v>
      </c>
      <c r="CD66" s="333">
        <v>0.48333333333333328</v>
      </c>
      <c r="CE66" s="278">
        <v>0.41666666666666663</v>
      </c>
      <c r="CF66" s="314">
        <f>SUM(CB66:CC66)+IF(CB66="B",1,0)*CB$102+IF(CC66="B",1,0)*CC$102+IF(CB66="Løype",1)*$O$4+IF(CC66="Løype",1)*$O$4+IF(CB66="Arr",1)*$O$5+IF(CC66="Arr",1)*$O$5</f>
        <v>15</v>
      </c>
      <c r="CG66" s="327"/>
      <c r="CH66" s="283">
        <v>11</v>
      </c>
      <c r="CI66" s="333">
        <v>0.65</v>
      </c>
      <c r="CJ66" s="278">
        <v>0.48333333333333328</v>
      </c>
      <c r="CK66" s="314">
        <f>SUM(CG66:CH66)+IF(CG66="B",1,0)*CG$102+IF(CH66="B",1,0)*CH$102+IF(CG66="Løype",1)*$O$4+IF(CH66="Løype",1)*$O$4+IF(CG66="Arr",1)*$O$5+IF(CH66="Arr",1)*$O$5</f>
        <v>11</v>
      </c>
      <c r="CL66" s="186"/>
      <c r="CM66" s="509">
        <v>20</v>
      </c>
      <c r="CN66" s="510">
        <v>0.390625</v>
      </c>
      <c r="CO66" s="511">
        <v>0.265625</v>
      </c>
      <c r="CP66" s="314">
        <f>SUM(CL66:CM66)+IF(CL66="B",1,0)*CL$102+IF(CM66="B",1,0)*CM$102+IF(CL66="Løype",1)*$O$4+IF(CM66="Løype",1)*$O$4+IF(CL66="Arr",1)*$O$5+IF(CM66="Arr",1)*$O$5</f>
        <v>20</v>
      </c>
      <c r="CQ66" s="327"/>
      <c r="CR66" s="283"/>
      <c r="CS66" s="316"/>
      <c r="CT66" s="330"/>
      <c r="CU66" s="314">
        <f>SUM(CQ66:CR66)+IF(CQ66="B",1,0)*CQ$102+IF(CR66="B",1,0)*CR$102+IF(CQ66="Løype",1)*$O$4+IF(CR66="Løype",1)*$O$4+IF(CQ66="Arr",1)*$O$5+IF(CR66="Arr",1)*$O$5</f>
        <v>0</v>
      </c>
      <c r="CV66" s="327"/>
      <c r="CW66" s="283">
        <v>12</v>
      </c>
      <c r="CX66" s="333">
        <v>0.65151515151515149</v>
      </c>
      <c r="CY66" s="278">
        <v>0.65151515151515149</v>
      </c>
      <c r="CZ66" s="314">
        <f>SUM(CV66:CW66)+IF(CV66="B",1,0)*CV$102+IF(CW66="B",1,0)*CW$102+IF(CV66="Løype",1)*$O$4+IF(CW66="Løype",1)*$O$4+IF(CV66="Arr",1)*$O$5+IF(CW66="Arr",1)*$O$5</f>
        <v>12</v>
      </c>
      <c r="DA66" s="327"/>
      <c r="DB66" s="283">
        <v>10</v>
      </c>
      <c r="DC66" s="333">
        <v>0.60416666666666674</v>
      </c>
      <c r="DD66" s="278">
        <v>0.47916666666666663</v>
      </c>
      <c r="DE66" s="314">
        <f>SUM(DA66:DB66)+IF(DA66="B",1,0)*DA$102+IF(DB66="B",1,0)*DB$102+IF(DA66="Løype",1)*$O$4+IF(DB66="Løype",1)*$O$4+IF(DA66="Arr",1)*$O$5+IF(DB66="Arr",1)*$O$5</f>
        <v>10</v>
      </c>
      <c r="DF66" s="327"/>
      <c r="DG66" s="283">
        <v>4</v>
      </c>
      <c r="DH66" s="333">
        <v>0.90277777777777779</v>
      </c>
      <c r="DI66" s="278">
        <v>0.70833333333333326</v>
      </c>
      <c r="DJ66" s="314">
        <f>SUM(DF66:DG66)+IF(DF66="B",1,0)*DF$102+IF(DG66="B",1,0)*DG$102+IF(DF66="Løype",1)*$O$4+IF(DG66="Løype",1)*$O$4+IF(DF66="Arr",1)*$O$5+IF(DG66="Arr",1)*$O$5</f>
        <v>4</v>
      </c>
      <c r="DK66" s="327"/>
      <c r="DL66" s="283">
        <v>16</v>
      </c>
      <c r="DM66" s="333">
        <v>0.4464285714285714</v>
      </c>
      <c r="DN66" s="278">
        <v>0.4464285714285714</v>
      </c>
      <c r="DO66" s="314">
        <f>SUM(DK66:DL66)+IF(DK66="B",1,0)*DK$102+IF(DL66="B",1,0)*DL$102+IF(DK66="Løype",1)*$O$4+IF(DL66="Løype",1)*$O$4+IF(DK66="Arr",1)*$O$5+IF(DL66="Arr",1)*$O$5</f>
        <v>16</v>
      </c>
      <c r="DP66" s="327"/>
      <c r="DQ66" s="283"/>
      <c r="DR66" s="316"/>
      <c r="DS66" s="330"/>
      <c r="DT66" s="314">
        <f>SUM(DP66:DQ66)+IF(DP66="B",1,0)*DP$102+IF(DQ66="B",1,0)*DQ$102+IF(DP66="Løype",1)*$O$4+IF(DQ66="Løype",1)*$O$4+IF(DP66="Arr",1)*$O$5+IF(DQ66="Arr",1)*$O$5</f>
        <v>0</v>
      </c>
      <c r="DU66" s="327"/>
      <c r="DV66" s="283"/>
      <c r="DW66" s="316"/>
      <c r="DX66" s="330"/>
      <c r="DY66" s="314">
        <f>SUM(DU66:DV66)+IF(DU66="B",1,0)*DU$102+IF(DV66="B",1,0)*DV$102+IF(DU66="Løype",1)*$O$4+IF(DV66="Løype",1)*$O$4+IF(DU66="Arr",1)*$O$5+IF(DV66="Arr",1)*$O$5</f>
        <v>0</v>
      </c>
      <c r="DZ66" s="186"/>
      <c r="EA66" s="513">
        <v>22</v>
      </c>
      <c r="EB66" s="518">
        <v>0.5</v>
      </c>
      <c r="EC66" s="520">
        <v>0.32222222222222219</v>
      </c>
      <c r="ED66" s="314">
        <f>SUM(DZ66:EA66)+IF(DZ66="B",1,0)*DZ$102+IF(EA66="B",1,0)*EA$102+IF(DZ66="Løype",1)*$O$4+IF(EA66="Løype",1)*$O$4+IF(DZ66="Arr",1)*$O$5+IF(EA66="Arr",1)*$O$5</f>
        <v>22</v>
      </c>
      <c r="EE66" s="186"/>
      <c r="EF66" s="513">
        <v>6</v>
      </c>
      <c r="EG66" s="518">
        <v>0.85897435897435903</v>
      </c>
      <c r="EH66" s="520">
        <v>0.67948717948717952</v>
      </c>
      <c r="EI66" s="314">
        <f>SUM(EE66:EF66)+IF(EE66="B",1,0)*EE$102+IF(EF66="B",1,0)*EF$102+IF(EE66="Løype",1)*$O$4+IF(EF66="Løype",1)*$O$4+IF(EE66="Arr",1)*$O$5+IF(EF66="Arr",1)*$O$5</f>
        <v>6</v>
      </c>
      <c r="EJ66" s="528">
        <f>COUNTIF($E66:$EI66,"&gt;0")/4+COUNTIF($E66:$EI66,"B")/4+COUNTIF($E66:$EI66,"Arr")/4+COUNTIF($E66:$EI66,"Løype")/4</f>
        <v>20</v>
      </c>
      <c r="EK66" s="575">
        <f>COUNTIF($BH66:$EI66,"&gt;0")/4+COUNTIF($BH66:$EI66,"B")/4+COUNTIF($BH66:$EI66,"Arr")/4+COUNTIF($BH66:$EI66,"Løype")/4</f>
        <v>12</v>
      </c>
      <c r="EL66" s="293">
        <f>COUNTIF($E66:$EI66,"&gt;0")/4+COUNTIF($E66:$EI66,"Arr")/4+COUNTIF($E66:$EI66,"Løype")/4-COUNTIF($E66:$EI66,"B")*3/4</f>
        <v>20</v>
      </c>
      <c r="EM66" s="293">
        <f>COUNTIF(E66:EI66,"Arr")+COUNTIF(E66:EI66,"Løype")</f>
        <v>1</v>
      </c>
      <c r="EN66" s="569">
        <f>COUNTIF(BH66:EI66,"Arr")+COUNTIF(BH66:EI66,"Løype")</f>
        <v>0</v>
      </c>
      <c r="EO66" s="300">
        <f>EK66-EN66</f>
        <v>12</v>
      </c>
      <c r="EP66" s="15"/>
      <c r="EQ66" s="61">
        <f>$I66+$N66+$S66+$X66+$AC66+$AH66+$AM66+$AR66+$AW66+$BB66+$BG66+$BL66+$BQ66+$BV66+$CA66+$CF66+$CK66+$CP66+$CU66+$CZ66+$DE66+$DJ66+$DO66+$DT66+$DY66+$ED66+$EI66</f>
        <v>258</v>
      </c>
      <c r="ER66" s="191">
        <f>IF(OR($E66="B",$F66="B"),0,$I66)+IF(OR($J66="B",$K66="B"),0,$N66)+IF(OR($O66="B",$P66="B"),0,$S66)+IF(OR($T66="B",$U66="B"),0,$X66)+IF(OR($Y66="B",$Z66="B"),0,$AC66)+IF(OR($AD66="B",$AE66="B"),0,$AH66)+IF(OR($AI66="B",$AJ66="B"),0,$AM66)+IF(OR($HP45="B",$AO66="B"),0,$AR66)+IF(OR($AS66="B",$AT66="B"),0,$AW66)+IF(OR($AX66="B",$AY66="B"),0,$BB66)+IF(OR($BC66="B",$BD66="B"),0,$BG66)+IF(OR($BH66="B",$BI66="B"),0,$BL66)+IF(OR($BM66="B",$BN66="B"),0,$BQ66)+IF(OR($BR66="B",$BS66="B"),0,$BV66)+IF(OR($BW66="B",$BX66="B"),0,$CA66)+IF(OR($CB66="B",$CC66="B"),0,$CF66)+IF(OR($CG66="B",$CH66="B"),0,$CK66)+IF(OR($CL66="B",$CM66="B"),0,$CP66)+IF(OR($CQ66="B",$CR66="B"),0,$CU66)+IF(OR($CV66="B",$CW66="B"),0,$CZ66)+IF(OR($DA66="B",$DB66="B"),0,$DE66)+IF(OR($DF66="B",$DG66="B"),0,$DJ66)+IF(OR($DK66="B",$DL66="B"),0,$DO66)+IF(OR($DP66="B",$DQ66="B"),0,$DT66)+IF(OR($DU66="B",$DV66="B"),0,$DY66)+IF(OR($DZ66="B",$EA66="B"),0,$ED66)+IF(OR($EE66="B",$EF66="B"),0,$EI66)</f>
        <v>258</v>
      </c>
      <c r="ES66" s="28">
        <f>IF(EJ66&gt;0,EQ66/EJ66," " )</f>
        <v>12.9</v>
      </c>
      <c r="ET66" s="62">
        <f>IF(EL66&gt;0,ER66/EL66," " )</f>
        <v>12.9</v>
      </c>
      <c r="EU66" s="63"/>
      <c r="EV66" s="270">
        <f>EQ66+EX$20-EJ66</f>
        <v>265</v>
      </c>
      <c r="EW66" s="272">
        <f>ER66+EX$20-EL66</f>
        <v>265</v>
      </c>
      <c r="EX66" s="23">
        <f>IF(EJ66&gt;0,EV66/EJ66," " )</f>
        <v>13.25</v>
      </c>
      <c r="EY66" s="74">
        <f>IF(EL66&gt;0,EW66/EL66," " )</f>
        <v>13.25</v>
      </c>
      <c r="EZ66" s="63"/>
      <c r="FA66" s="368">
        <f>EJ66-EM66</f>
        <v>19</v>
      </c>
      <c r="FB66" s="369">
        <f>EM66</f>
        <v>1</v>
      </c>
      <c r="FC66" s="365">
        <f>G66+L66+Q66+V66+AA66+AF66+AK66+AP66+AU66+AZ66+BE66+BJ66+BO66+BT66+BY66+CD66+CI66+CN66+CS66+CX66+DC66+DH66+DM66+DR66+DW66+EB66+EG66</f>
        <v>11.020335385842927</v>
      </c>
      <c r="FD66" s="475">
        <f>IF(EJ66&gt;0,FC66/EJ66," " )</f>
        <v>0.55101676929214638</v>
      </c>
      <c r="FE66" s="488">
        <f>H66+M66+R66+W66+AB66+AG66+AL66+AQ66+AV66+BA66+BF66+BK66+BP66+BU66+BZ66+CE66+CJ66+CO66+CT66+CY66+DD66+DI66+DN66+DS66+DX66+EC66+EH66</f>
        <v>8.9378317767825131</v>
      </c>
      <c r="FF66" s="232">
        <f>IF(EJ66&gt;0,FE66/EJ66," " )</f>
        <v>0.44689158883912566</v>
      </c>
      <c r="FG66" s="15"/>
      <c r="FH66" s="37">
        <f t="shared" si="0"/>
        <v>40</v>
      </c>
    </row>
    <row r="67" spans="2:164" ht="17" customHeight="1" thickBot="1" x14ac:dyDescent="0.25">
      <c r="B67" s="284" t="s">
        <v>143</v>
      </c>
      <c r="C67" s="285" t="s">
        <v>144</v>
      </c>
      <c r="D67" s="328">
        <v>520862</v>
      </c>
      <c r="E67" s="329"/>
      <c r="F67" s="314">
        <v>14</v>
      </c>
      <c r="G67" s="335">
        <v>0.3571428571428571</v>
      </c>
      <c r="H67" s="335">
        <v>0.45238095238095233</v>
      </c>
      <c r="I67" s="314">
        <f>SUM(E67:F67)+IF(E67="B",1,0)*E$102+IF(F67="B",1,0)*F$102+IF(E67="Løype",1)*$O$4+IF(F67="Løype",1)*$O$4+IF(E67="Arr",1)*$O$5+IF(F67="Arr",1)*$O$5</f>
        <v>14</v>
      </c>
      <c r="J67" s="330"/>
      <c r="K67" s="197" t="s">
        <v>7</v>
      </c>
      <c r="L67" s="278">
        <v>0.85416666666666663</v>
      </c>
      <c r="M67" s="278">
        <v>0.85416666666666663</v>
      </c>
      <c r="N67" s="314">
        <f>SUM(J67:K67)+IF(J67="B",1,0)*J$102+IF(K67="B",1,0)*K$102+IF(J67="Løype",1)*$O$4+IF(K67="Løype",1)*$O$4+IF(J67="Arr",1)*$O$5+IF(K67="Arr",1)*$O$5</f>
        <v>4</v>
      </c>
      <c r="O67" s="332">
        <v>23</v>
      </c>
      <c r="P67" s="331"/>
      <c r="Q67" s="278">
        <v>6.25E-2</v>
      </c>
      <c r="R67" s="278">
        <v>2.083333333333337E-2</v>
      </c>
      <c r="S67" s="314">
        <f>SUM(O67:P67)+IF(O67="B",1,0)*O$102+IF(P67="B",1,0)*P$102+IF(O67="Løype",1)*$O$4+IF(P67="Løype",1)*$O$4+IF(O67="Arr",1)*$O$5+IF(P67="Arr",1)*$O$5</f>
        <v>23</v>
      </c>
      <c r="T67" s="167" t="s">
        <v>7</v>
      </c>
      <c r="U67" s="331"/>
      <c r="V67" s="278">
        <v>0.85416666666666663</v>
      </c>
      <c r="W67" s="278">
        <v>0.85416666666666663</v>
      </c>
      <c r="X67" s="314">
        <f>SUM(T67:U67)+IF(T67="B",1,0)*T$102+IF(U67="B",1,0)*U$102+IF(T67="Løype",1)*$O$4+IF(U67="Løype",1)*$O$4+IF(T67="Arr",1)*$O$5+IF(U67="Arr",1)*$O$5</f>
        <v>4</v>
      </c>
      <c r="Y67" s="332"/>
      <c r="Z67" s="269" t="s">
        <v>7</v>
      </c>
      <c r="AA67" s="278">
        <v>0.88709677419354838</v>
      </c>
      <c r="AB67" s="278">
        <v>0.88709677419354838</v>
      </c>
      <c r="AC67" s="314">
        <f>SUM(Y67:Z67)+IF(Y67="B",1,0)*Y$102+IF(Z67="B",1,0)*Z$102+IF(Y67="Løype",1)*$O$4+IF(Z67="Løype",1)*$O$4+IF(Y67="Arr",1)*$O$5+IF(Z67="Arr",1)*$O$5</f>
        <v>4</v>
      </c>
      <c r="AD67" s="332"/>
      <c r="AE67" s="316">
        <v>18</v>
      </c>
      <c r="AF67" s="278">
        <v>0.11904761904761907</v>
      </c>
      <c r="AG67" s="278">
        <v>0.11904761904761907</v>
      </c>
      <c r="AH67" s="314">
        <f>SUM(AD67:AE67)+IF(AD67="B",1,0)*AD$102+IF(AE67="B",1,0)*AE$102+IF(AD67="Løype",1)*$O$4+IF(AE67="Løype",1)*$O$4+IF(AD67="Arr",1)*$O$5+IF(AE67="Arr",1)*$O$5</f>
        <v>18</v>
      </c>
      <c r="AI67" s="286">
        <v>1</v>
      </c>
      <c r="AJ67" s="283"/>
      <c r="AK67" s="278">
        <v>0.16666666666666663</v>
      </c>
      <c r="AL67" s="278">
        <v>0.11904761904761907</v>
      </c>
      <c r="AM67" s="314">
        <f>SUM(AI67:AJ67)+IF(AI67="B",1,0)*AI$102+IF(AJ67="B",1,0)*AJ$102+IF(AI67="Løype",1)*$O$4+IF(AJ67="Løype",1)*$O$4+IF(AI67="Arr",1)*$O$5+IF(AJ67="Arr",1)*$O$5</f>
        <v>1</v>
      </c>
      <c r="AN67" s="286">
        <v>1</v>
      </c>
      <c r="AO67" s="283"/>
      <c r="AP67" s="278">
        <v>0.22916666666666663</v>
      </c>
      <c r="AQ67" s="278">
        <v>0.22916666666666663</v>
      </c>
      <c r="AR67" s="314">
        <f>SUM(AN67:AO67)+IF(AN67="B",1,0)*AN$102+IF(AO67="B",1,0)*AO$102+IF(AN67="Løype",1)*$O$4+IF(AO67="Løype",1)*$O$4+IF(AN67="Arr",1)*$O$5+IF(AO67="Arr",1)*$O$5</f>
        <v>1</v>
      </c>
      <c r="AS67" s="286">
        <v>2</v>
      </c>
      <c r="AT67" s="283"/>
      <c r="AU67" s="278">
        <v>0.23913043478260865</v>
      </c>
      <c r="AV67" s="278">
        <v>0.19565217391304346</v>
      </c>
      <c r="AW67" s="314">
        <f>SUM(AS67:AT67)+IF(AS67="B",1,0)*AS$102+IF(AT67="B",1,0)*AT$102+IF(AS67="Løype",1)*$O$4+IF(AT67="Løype",1)*$O$4+IF(AS67="Arr",1)*$O$5+IF(AT67="Arr",1)*$O$5</f>
        <v>2</v>
      </c>
      <c r="AX67" s="286"/>
      <c r="AY67" s="283">
        <v>17</v>
      </c>
      <c r="AZ67" s="278">
        <v>0.38888888888888884</v>
      </c>
      <c r="BA67" s="278">
        <v>0.2407407407407407</v>
      </c>
      <c r="BB67" s="314">
        <f>SUM(AX67:AY67)+IF(AX67="B",1,0)*AX$102+IF(AY67="B",1,0)*AY$102+IF(AX67="Løype",1)*$O$4+IF(AY67="Løype",1)*$O$4+IF(AX67="Arr",1)*$O$5+IF(AY67="Arr",1)*$O$5</f>
        <v>17</v>
      </c>
      <c r="BC67" s="286"/>
      <c r="BD67" s="283">
        <v>16</v>
      </c>
      <c r="BE67" s="333">
        <v>0.42592592592592593</v>
      </c>
      <c r="BF67" s="278">
        <v>0.61111111111111116</v>
      </c>
      <c r="BG67" s="314">
        <f>SUM(BC67:BD67)+IF(BC67="B",1,0)*BC$102+IF(BD67="B",1,0)*BD$102+IF(BC67="Løype",1)*$O$4+IF(BD67="Løype",1)*$O$4+IF(BC67="Arr",1)*$O$5+IF(BD67="Arr",1)*$O$5</f>
        <v>16</v>
      </c>
      <c r="BH67" s="327"/>
      <c r="BI67" s="283"/>
      <c r="BJ67" s="316"/>
      <c r="BK67" s="330"/>
      <c r="BL67" s="314">
        <f>SUM(BH67:BI67)+IF(BH67="B",1,0)*BH$102+IF(BI67="B",1,0)*BI$102+IF(BH67="Løype",1)*$O$4+IF(BI67="Løype",1)*$O$4+IF(BH67="Arr",1)*$O$5+IF(BI67="Arr",1)*$O$5</f>
        <v>0</v>
      </c>
      <c r="BM67" s="334"/>
      <c r="BN67" s="283">
        <v>22</v>
      </c>
      <c r="BO67" s="333">
        <v>6.25E-2</v>
      </c>
      <c r="BP67" s="278">
        <v>0.10416666666666663</v>
      </c>
      <c r="BQ67" s="314">
        <f>SUM(BM67:BN67)+IF(BM67="B",1,0)*BM$102+IF(BN67="B",1,0)*BN$102+IF(BM67="Løype",1)*$O$4+IF(BN67="Løype",1)*$O$4+IF(BM67="Arr",1)*$O$5+IF(BN67="Arr",1)*$O$5</f>
        <v>22</v>
      </c>
      <c r="BR67" s="327"/>
      <c r="BS67" s="283">
        <v>18</v>
      </c>
      <c r="BT67" s="333">
        <v>0.26</v>
      </c>
      <c r="BU67" s="278">
        <v>0.38</v>
      </c>
      <c r="BV67" s="314">
        <f>SUM(BR67:BS67)+IF(BR67="B",1,0)*BR$102+IF(BS67="B",1,0)*BS$102+IF(BR67="Løype",1)*$O$4+IF(BS67="Løype",1)*$O$4+IF(BR67="Arr",1)*$O$5+IF(BS67="Arr",1)*$O$5</f>
        <v>18</v>
      </c>
      <c r="BW67" s="327"/>
      <c r="BX67" s="283">
        <v>13</v>
      </c>
      <c r="BY67" s="333">
        <v>0.58333333333333326</v>
      </c>
      <c r="BZ67" s="278">
        <v>0.58333333333333326</v>
      </c>
      <c r="CA67" s="314">
        <f>SUM(BW67:BX67)+IF(BW67="B",1,0)*BW$102+IF(BX67="B",1,0)*BX$102+IF(BW67="Løype",1)*$O$4+IF(BX67="Løype",1)*$O$4+IF(BW67="Arr",1)*$O$5+IF(BX67="Arr",1)*$O$5</f>
        <v>13</v>
      </c>
      <c r="CB67" s="327"/>
      <c r="CC67" s="283">
        <v>22</v>
      </c>
      <c r="CD67" s="333">
        <v>0.25</v>
      </c>
      <c r="CE67" s="278">
        <v>0.18333333333333335</v>
      </c>
      <c r="CF67" s="314">
        <f>SUM(CB67:CC67)+IF(CB67="B",1,0)*CB$102+IF(CC67="B",1,0)*CC$102+IF(CB67="Løype",1)*$O$4+IF(CC67="Løype",1)*$O$4+IF(CB67="Arr",1)*$O$5+IF(CC67="Arr",1)*$O$5</f>
        <v>22</v>
      </c>
      <c r="CG67" s="327"/>
      <c r="CH67" s="283">
        <v>18</v>
      </c>
      <c r="CI67" s="333">
        <v>0.41666666666666663</v>
      </c>
      <c r="CJ67" s="278">
        <v>0.58333333333333326</v>
      </c>
      <c r="CK67" s="314">
        <f>SUM(CG67:CH67)+IF(CG67="B",1,0)*CG$102+IF(CH67="B",1,0)*CH$102+IF(CG67="Løype",1)*$O$4+IF(CH67="Løype",1)*$O$4+IF(CG67="Arr",1)*$O$5+IF(CH67="Arr",1)*$O$5</f>
        <v>18</v>
      </c>
      <c r="CL67" s="327"/>
      <c r="CM67" s="283">
        <v>26</v>
      </c>
      <c r="CN67" s="333">
        <v>0.203125</v>
      </c>
      <c r="CO67" s="278">
        <v>0.359375</v>
      </c>
      <c r="CP67" s="314">
        <f>SUM(CL67:CM67)+IF(CL67="B",1,0)*CL$102+IF(CM67="B",1,0)*CM$102+IF(CL67="Løype",1)*$O$4+IF(CM67="Løype",1)*$O$4+IF(CL67="Arr",1)*$O$5+IF(CM67="Arr",1)*$O$5</f>
        <v>26</v>
      </c>
      <c r="CQ67" s="327"/>
      <c r="CR67" s="283" t="s">
        <v>7</v>
      </c>
      <c r="CS67" s="316">
        <v>0.82499999999999996</v>
      </c>
      <c r="CT67" s="330">
        <v>0.82499999999999996</v>
      </c>
      <c r="CU67" s="314">
        <f>SUM(CQ67:CR67)+IF(CQ67="B",1,0)*CQ$102+IF(CR67="B",1,0)*CR$102+IF(CQ67="Løype",1)*$O$4+IF(CR67="Løype",1)*$O$4+IF(CQ67="Arr",1)*$O$5+IF(CR67="Arr",1)*$O$5</f>
        <v>4</v>
      </c>
      <c r="CV67" s="327"/>
      <c r="CW67" s="283">
        <v>22</v>
      </c>
      <c r="CX67" s="333">
        <v>0.34848484848484851</v>
      </c>
      <c r="CY67" s="278">
        <v>0.40909090909090906</v>
      </c>
      <c r="CZ67" s="314">
        <f>SUM(CV67:CW67)+IF(CV67="B",1,0)*CV$102+IF(CW67="B",1,0)*CW$102+IF(CV67="Løype",1)*$O$4+IF(CW67="Løype",1)*$O$4+IF(CV67="Arr",1)*$O$5+IF(CW67="Arr",1)*$O$5</f>
        <v>22</v>
      </c>
      <c r="DA67" s="327"/>
      <c r="DB67" s="283">
        <v>12</v>
      </c>
      <c r="DC67" s="333">
        <v>0.52083333333333326</v>
      </c>
      <c r="DD67" s="278">
        <v>0.64583333333333326</v>
      </c>
      <c r="DE67" s="314">
        <f>SUM(DA67:DB67)+IF(DA67="B",1,0)*DA$102+IF(DB67="B",1,0)*DB$102+IF(DA67="Løype",1)*$O$4+IF(DB67="Løype",1)*$O$4+IF(DA67="Arr",1)*$O$5+IF(DB67="Arr",1)*$O$5</f>
        <v>12</v>
      </c>
      <c r="DF67" s="327"/>
      <c r="DG67" s="283">
        <v>26</v>
      </c>
      <c r="DH67" s="333">
        <v>0.29166666666666663</v>
      </c>
      <c r="DI67" s="278">
        <v>0.31944444444444442</v>
      </c>
      <c r="DJ67" s="314">
        <f>SUM(DF67:DG67)+IF(DF67="B",1,0)*DF$102+IF(DG67="B",1,0)*DG$102+IF(DF67="Løype",1)*$O$4+IF(DG67="Løype",1)*$O$4+IF(DF67="Arr",1)*$O$5+IF(DG67="Arr",1)*$O$5</f>
        <v>26</v>
      </c>
      <c r="DK67" s="327">
        <v>1</v>
      </c>
      <c r="DL67" s="283"/>
      <c r="DM67" s="333">
        <v>0.33928571428571402</v>
      </c>
      <c r="DN67" s="278">
        <v>0.4821428571428571</v>
      </c>
      <c r="DO67" s="314">
        <f>SUM(DK67:DL67)+IF(DK67="B",1,0)*DK$102+IF(DL67="B",1,0)*DL$102+IF(DK67="Løype",1)*$O$4+IF(DL67="Løype",1)*$O$4+IF(DK67="Arr",1)*$O$5+IF(DL67="Arr",1)*$O$5</f>
        <v>1</v>
      </c>
      <c r="DP67" s="327"/>
      <c r="DQ67" s="81" t="s">
        <v>62</v>
      </c>
      <c r="DR67" s="333">
        <v>0.98275862068965514</v>
      </c>
      <c r="DS67" s="278">
        <v>0.98275862068965514</v>
      </c>
      <c r="DT67" s="314">
        <f>SUM(DP67:DQ67)+IF(DP67="B",1,0)*DP$102+IF(DQ67="B",1,0)*DQ$102+IF(DP67="Løype",1)*$O$4+IF(DQ67="Løype",1)*$O$4+IF(DP67="Arr",1)*$O$5+IF(DQ67="Arr",1)*$O$5</f>
        <v>1</v>
      </c>
      <c r="DU67" s="186"/>
      <c r="DV67" s="513">
        <v>21</v>
      </c>
      <c r="DW67" s="518">
        <v>0.37878787878787878</v>
      </c>
      <c r="DX67" s="520">
        <v>0.34848484848484851</v>
      </c>
      <c r="DY67" s="314">
        <f>SUM(DU67:DV67)+IF(DU67="B",1,0)*DU$102+IF(DV67="B",1,0)*DV$102+IF(DU67="Løype",1)*$O$4+IF(DV67="Løype",1)*$O$4+IF(DU67="Arr",1)*$O$5+IF(DV67="Arr",1)*$O$5</f>
        <v>21</v>
      </c>
      <c r="DZ67" s="538">
        <v>2</v>
      </c>
      <c r="EA67" s="513"/>
      <c r="EB67" s="518">
        <v>0.38888888888888884</v>
      </c>
      <c r="EC67" s="520">
        <v>0.47777777777777775</v>
      </c>
      <c r="ED67" s="314">
        <f>SUM(DZ67:EA67)+IF(DZ67="B",1,0)*DZ$102+IF(EA67="B",1,0)*EA$102+IF(DZ67="Løype",1)*$O$4+IF(EA67="Løype",1)*$O$4+IF(DZ67="Arr",1)*$O$5+IF(EA67="Arr",1)*$O$5</f>
        <v>2</v>
      </c>
      <c r="EE67" s="538">
        <v>3</v>
      </c>
      <c r="EF67" s="513"/>
      <c r="EG67" s="518">
        <v>0.44871794871794868</v>
      </c>
      <c r="EH67" s="520">
        <v>0.32051282051282048</v>
      </c>
      <c r="EI67" s="314">
        <f>SUM(EE67:EF67)+IF(EE67="B",1,0)*EE$102+IF(EF67="B",1,0)*EF$102+IF(EE67="Løype",1)*$O$4+IF(EF67="Løype",1)*$O$4+IF(EE67="Arr",1)*$O$5+IF(EF67="Arr",1)*$O$5</f>
        <v>3</v>
      </c>
      <c r="EJ67" s="528">
        <f>COUNTIF($E67:$EI67,"&gt;0")/4+COUNTIF($E67:$EI67,"B")/4+COUNTIF($E67:$EI67,"Arr")/4+COUNTIF($E67:$EI67,"Løype")/4</f>
        <v>26</v>
      </c>
      <c r="EK67" s="575">
        <f>COUNTIF($BH67:$EI67,"&gt;0")/4+COUNTIF($BH67:$EI67,"B")/4+COUNTIF($BH67:$EI67,"Arr")/4+COUNTIF($BH67:$EI67,"Løype")/4</f>
        <v>15</v>
      </c>
      <c r="EL67" s="293">
        <f>COUNTIF($E67:$EI67,"&gt;0")/4+COUNTIF($E67:$EI67,"Arr")/4+COUNTIF($E67:$EI67,"Løype")/4-COUNTIF($E67:$EI67,"B")*3/4</f>
        <v>26</v>
      </c>
      <c r="EM67" s="293">
        <f>COUNTIF(E67:EI67,"Arr")+COUNTIF(E67:EI67,"Løype")</f>
        <v>5</v>
      </c>
      <c r="EN67" s="569">
        <f>COUNTIF(BH67:EI67,"Arr")+COUNTIF(BH67:EI67,"Løype")</f>
        <v>2</v>
      </c>
      <c r="EO67" s="300">
        <f>EK67-EN67</f>
        <v>13</v>
      </c>
      <c r="EP67" s="15"/>
      <c r="EQ67" s="61">
        <f>$I67+$N67+$S67+$X67+$AC67+$AH67+$AM67+$AR67+$AW67+$BB67+$BG67+$BL67+$BQ67+$BV67+$CA67+$CF67+$CK67+$CP67+$CU67+$CZ67+$DE67+$DJ67+$DO67+$DT67+$DY67+$ED67+$EI67</f>
        <v>315</v>
      </c>
      <c r="ER67" s="191">
        <f>IF(OR($E67="B",$F67="B"),0,$I67)+IF(OR($J67="B",$K67="B"),0,$N67)+IF(OR($O67="B",$P67="B"),0,$S67)+IF(OR($T67="B",$U67="B"),0,$X67)+IF(OR($Y67="B",$Z67="B"),0,$AC67)+IF(OR($AD67="B",$AE67="B"),0,$AH67)+IF(OR($AI67="B",$AJ67="B"),0,$AM67)+IF(OR($HP46="B",$AO67="B"),0,$AR67)+IF(OR($AS67="B",$AT67="B"),0,$AW67)+IF(OR($AX67="B",$AY67="B"),0,$BB67)+IF(OR($BC67="B",$BD67="B"),0,$BG67)+IF(OR($BH67="B",$BI67="B"),0,$BL67)+IF(OR($BM67="B",$BN67="B"),0,$BQ67)+IF(OR($BR67="B",$BS67="B"),0,$BV67)+IF(OR($BW67="B",$BX67="B"),0,$CA67)+IF(OR($CB67="B",$CC67="B"),0,$CF67)+IF(OR($CG67="B",$CH67="B"),0,$CK67)+IF(OR($CL67="B",$CM67="B"),0,$CP67)+IF(OR($CQ67="B",$CR67="B"),0,$CU67)+IF(OR($CV67="B",$CW67="B"),0,$CZ67)+IF(OR($DA67="B",$DB67="B"),0,$DE67)+IF(OR($DF67="B",$DG67="B"),0,$DJ67)+IF(OR($DK67="B",$DL67="B"),0,$DO67)+IF(OR($DP67="B",$DQ67="B"),0,$DT67)+IF(OR($DU67="B",$DV67="B"),0,$DY67)+IF(OR($DZ67="B",$EA67="B"),0,$ED67)+IF(OR($EE67="B",$EF67="B"),0,$EI67)</f>
        <v>315</v>
      </c>
      <c r="ES67" s="28">
        <f>IF(EJ67&gt;0,EQ67/EJ67," " )</f>
        <v>12.115384615384615</v>
      </c>
      <c r="ET67" s="62">
        <f>IF(EL67&gt;0,ER67/EL67," " )</f>
        <v>12.115384615384615</v>
      </c>
      <c r="EU67" s="63"/>
      <c r="EV67" s="270">
        <f>EQ67+EX$20-EJ67</f>
        <v>316</v>
      </c>
      <c r="EW67" s="272">
        <f>ER67+EX$20-EL67</f>
        <v>316</v>
      </c>
      <c r="EX67" s="23">
        <f>IF(EJ67&gt;0,EV67/EJ67," " )</f>
        <v>12.153846153846153</v>
      </c>
      <c r="EY67" s="74">
        <f>IF(EL67&gt;0,EW67/EL67," " )</f>
        <v>12.153846153846153</v>
      </c>
      <c r="EZ67" s="63"/>
      <c r="FA67" s="368">
        <f>EJ67-EM67</f>
        <v>21</v>
      </c>
      <c r="FB67" s="369">
        <f>EM67</f>
        <v>5</v>
      </c>
      <c r="FC67" s="365">
        <f>G67+L67+Q67+V67+AA67+AF67+AK67+AP67+AU67+AZ67+BE67+BJ67+BO67+BT67+BY67+CD67+CI67+CN67+CS67+CX67+DC67+DH67+DM67+DR67+DW67+EB67+EG67</f>
        <v>10.883948066503049</v>
      </c>
      <c r="FD67" s="475">
        <f>IF(EJ67&gt;0,FC67/EJ67," " )</f>
        <v>0.41861338717319418</v>
      </c>
      <c r="FE67" s="488">
        <f>H67+M67+R67+W67+AB67+AG67+AL67+AQ67+AV67+BA67+BF67+BK67+BP67+BU67+BZ67+CE67+CJ67+CO67+CT67+CY67+DD67+DI67+DN67+DS67+DX67+EC67+EH67</f>
        <v>11.587997601911281</v>
      </c>
      <c r="FF67" s="232">
        <f>IF(EJ67&gt;0,FE67/EJ67," " )</f>
        <v>0.44569221545812621</v>
      </c>
      <c r="FG67" s="15"/>
      <c r="FH67" s="37">
        <f t="shared" si="0"/>
        <v>41</v>
      </c>
    </row>
    <row r="68" spans="2:164" ht="17" customHeight="1" thickBot="1" x14ac:dyDescent="0.25">
      <c r="B68" s="284" t="s">
        <v>67</v>
      </c>
      <c r="C68" s="285" t="s">
        <v>68</v>
      </c>
      <c r="D68" s="328">
        <v>245284</v>
      </c>
      <c r="E68" s="329"/>
      <c r="F68" s="314"/>
      <c r="G68" s="314"/>
      <c r="H68" s="314"/>
      <c r="I68" s="314">
        <f>SUM(E68:F68)+IF(E68="B",1,0)*E$102+IF(F68="B",1,0)*F$102+IF(E68="Løype",1)*$O$4+IF(F68="Løype",1)*$O$4+IF(E68="Arr",1)*$O$5+IF(F68="Arr",1)*$O$5</f>
        <v>0</v>
      </c>
      <c r="J68" s="330"/>
      <c r="K68" s="330"/>
      <c r="L68" s="330"/>
      <c r="M68" s="330"/>
      <c r="N68" s="314">
        <f>SUM(J68:K68)+IF(J68="B",1,0)*J$102+IF(K68="B",1,0)*K$102+IF(J68="Løype",1)*$O$4+IF(K68="Løype",1)*$O$4+IF(J68="Arr",1)*$O$5+IF(K68="Arr",1)*$O$5</f>
        <v>0</v>
      </c>
      <c r="O68" s="332"/>
      <c r="P68" s="331"/>
      <c r="Q68" s="330"/>
      <c r="R68" s="330"/>
      <c r="S68" s="314">
        <f>SUM(O68:P68)+IF(O68="B",1,0)*O$102+IF(P68="B",1,0)*P$102+IF(O68="Løype",1)*$O$4+IF(P68="Løype",1)*$O$4+IF(O68="Arr",1)*$O$5+IF(P68="Arr",1)*$O$5</f>
        <v>0</v>
      </c>
      <c r="T68" s="332"/>
      <c r="U68" s="331"/>
      <c r="V68" s="330"/>
      <c r="W68" s="330"/>
      <c r="X68" s="314">
        <f>SUM(T68:U68)+IF(T68="B",1,0)*T$102+IF(U68="B",1,0)*U$102+IF(T68="Løype",1)*$O$4+IF(U68="Løype",1)*$O$4+IF(T68="Arr",1)*$O$5+IF(U68="Arr",1)*$O$5</f>
        <v>0</v>
      </c>
      <c r="Y68" s="167"/>
      <c r="Z68" s="316">
        <v>8</v>
      </c>
      <c r="AA68" s="278">
        <v>0.75806451612903225</v>
      </c>
      <c r="AB68" s="278">
        <v>0.69354838709677424</v>
      </c>
      <c r="AC68" s="314">
        <f>SUM(Y68:Z68)+IF(Y68="B",1,0)*Y$102+IF(Z68="B",1,0)*Z$102+IF(Y68="Løype",1)*$O$4+IF(Z68="Løype",1)*$O$4+IF(Y68="Arr",1)*$O$5+IF(Z68="Arr",1)*$O$5</f>
        <v>8</v>
      </c>
      <c r="AD68" s="332"/>
      <c r="AE68" s="316">
        <v>12</v>
      </c>
      <c r="AF68" s="278">
        <v>0.45238095238095233</v>
      </c>
      <c r="AG68" s="278">
        <v>0.3571428571428571</v>
      </c>
      <c r="AH68" s="314">
        <f>SUM(AD68:AE68)+IF(AD68="B",1,0)*AD$102+IF(AE68="B",1,0)*AE$102+IF(AD68="Løype",1)*$O$4+IF(AE68="Løype",1)*$O$4+IF(AD68="Arr",1)*$O$5+IF(AE68="Arr",1)*$O$5</f>
        <v>12</v>
      </c>
      <c r="AI68" s="286"/>
      <c r="AJ68" s="283"/>
      <c r="AK68" s="330"/>
      <c r="AL68" s="330"/>
      <c r="AM68" s="314">
        <f>SUM(AI68:AJ68)+IF(AI68="B",1,0)*AI$102+IF(AJ68="B",1,0)*AJ$102+IF(AI68="Løype",1)*$O$4+IF(AJ68="Løype",1)*$O$4+IF(AI68="Arr",1)*$O$5+IF(AJ68="Arr",1)*$O$5</f>
        <v>0</v>
      </c>
      <c r="AN68" s="286"/>
      <c r="AO68" s="283"/>
      <c r="AP68" s="278"/>
      <c r="AQ68" s="278"/>
      <c r="AR68" s="314">
        <f>SUM(AN68:AO68)+IF(AN68="B",1,0)*AN$102+IF(AO68="B",1,0)*AO$102+IF(AN68="Løype",1)*$O$4+IF(AO68="Løype",1)*$O$4+IF(AN68="Arr",1)*$O$5+IF(AO68="Arr",1)*$O$5</f>
        <v>0</v>
      </c>
      <c r="AS68" s="286"/>
      <c r="AT68" s="283"/>
      <c r="AU68" s="330"/>
      <c r="AV68" s="330"/>
      <c r="AW68" s="314">
        <f>SUM(AS68:AT68)+IF(AS68="B",1,0)*AS$102+IF(AT68="B",1,0)*AT$102+IF(AS68="Løype",1)*$O$4+IF(AT68="Løype",1)*$O$4+IF(AS68="Arr",1)*$O$5+IF(AT68="Arr",1)*$O$5</f>
        <v>0</v>
      </c>
      <c r="AX68" s="286"/>
      <c r="AY68" s="283"/>
      <c r="AZ68" s="278"/>
      <c r="BA68" s="278"/>
      <c r="BB68" s="314">
        <f>SUM(AX68:AY68)+IF(AX68="B",1,0)*AX$102+IF(AY68="B",1,0)*AY$102+IF(AX68="Løype",1)*$O$4+IF(AY68="Løype",1)*$O$4+IF(AX68="Arr",1)*$O$5+IF(AY68="Arr",1)*$O$5</f>
        <v>0</v>
      </c>
      <c r="BC68" s="286"/>
      <c r="BD68" s="283"/>
      <c r="BE68" s="316"/>
      <c r="BF68" s="330"/>
      <c r="BG68" s="314">
        <f>SUM(BC68:BD68)+IF(BC68="B",1,0)*BC$102+IF(BD68="B",1,0)*BD$102+IF(BC68="Løype",1)*$O$4+IF(BD68="Løype",1)*$O$4+IF(BC68="Arr",1)*$O$5+IF(BD68="Arr",1)*$O$5</f>
        <v>0</v>
      </c>
      <c r="BH68" s="327"/>
      <c r="BI68" s="283"/>
      <c r="BJ68" s="316"/>
      <c r="BK68" s="330"/>
      <c r="BL68" s="314">
        <f>SUM(BH68:BI68)+IF(BH68="B",1,0)*BH$102+IF(BI68="B",1,0)*BI$102+IF(BH68="Løype",1)*$O$4+IF(BI68="Løype",1)*$O$4+IF(BH68="Arr",1)*$O$5+IF(BI68="Arr",1)*$O$5</f>
        <v>0</v>
      </c>
      <c r="BM68" s="334"/>
      <c r="BN68" s="283"/>
      <c r="BO68" s="316"/>
      <c r="BP68" s="330"/>
      <c r="BQ68" s="314">
        <f>SUM(BM68:BN68)+IF(BM68="B",1,0)*BM$102+IF(BN68="B",1,0)*BN$102+IF(BM68="Løype",1)*$O$4+IF(BN68="Løype",1)*$O$4+IF(BM68="Arr",1)*$O$5+IF(BN68="Arr",1)*$O$5</f>
        <v>0</v>
      </c>
      <c r="BR68" s="327"/>
      <c r="BS68" s="283"/>
      <c r="BT68" s="316"/>
      <c r="BU68" s="330"/>
      <c r="BV68" s="314">
        <f>SUM(BR68:BS68)+IF(BR68="B",1,0)*BR$102+IF(BS68="B",1,0)*BS$102+IF(BR68="Løype",1)*$O$4+IF(BS68="Løype",1)*$O$4+IF(BR68="Arr",1)*$O$5+IF(BS68="Arr",1)*$O$5</f>
        <v>0</v>
      </c>
      <c r="BW68" s="327"/>
      <c r="BX68" s="283"/>
      <c r="BY68" s="316"/>
      <c r="BZ68" s="330"/>
      <c r="CA68" s="314">
        <f>SUM(BW68:BX68)+IF(BW68="B",1,0)*BW$102+IF(BX68="B",1,0)*BX$102+IF(BW68="Løype",1)*$O$4+IF(BX68="Løype",1)*$O$4+IF(BW68="Arr",1)*$O$5+IF(BX68="Arr",1)*$O$5</f>
        <v>0</v>
      </c>
      <c r="CB68" s="327"/>
      <c r="CC68" s="283"/>
      <c r="CD68" s="316"/>
      <c r="CE68" s="330"/>
      <c r="CF68" s="314">
        <f>SUM(CB68:CC68)+IF(CB68="B",1,0)*CB$102+IF(CC68="B",1,0)*CC$102+IF(CB68="Løype",1)*$O$4+IF(CC68="Løype",1)*$O$4+IF(CB68="Arr",1)*$O$5+IF(CC68="Arr",1)*$O$5</f>
        <v>0</v>
      </c>
      <c r="CG68" s="327"/>
      <c r="CH68" s="283"/>
      <c r="CI68" s="316"/>
      <c r="CJ68" s="330"/>
      <c r="CK68" s="314">
        <f>SUM(CG68:CH68)+IF(CG68="B",1,0)*CG$102+IF(CH68="B",1,0)*CH$102+IF(CG68="Løype",1)*$O$4+IF(CH68="Løype",1)*$O$4+IF(CG68="Arr",1)*$O$5+IF(CH68="Arr",1)*$O$5</f>
        <v>0</v>
      </c>
      <c r="CL68" s="327"/>
      <c r="CM68" s="283"/>
      <c r="CN68" s="316"/>
      <c r="CO68" s="330"/>
      <c r="CP68" s="314">
        <f>SUM(CL68:CM68)+IF(CL68="B",1,0)*CL$102+IF(CM68="B",1,0)*CM$102+IF(CL68="Løype",1)*$O$4+IF(CM68="Løype",1)*$O$4+IF(CL68="Arr",1)*$O$5+IF(CM68="Arr",1)*$O$5</f>
        <v>0</v>
      </c>
      <c r="CQ68" s="327"/>
      <c r="CR68" s="283"/>
      <c r="CS68" s="316"/>
      <c r="CT68" s="330"/>
      <c r="CU68" s="314">
        <f>SUM(CQ68:CR68)+IF(CQ68="B",1,0)*CQ$102+IF(CR68="B",1,0)*CR$102+IF(CQ68="Løype",1)*$O$4+IF(CR68="Løype",1)*$O$4+IF(CQ68="Arr",1)*$O$5+IF(CR68="Arr",1)*$O$5</f>
        <v>0</v>
      </c>
      <c r="CV68" s="327"/>
      <c r="CW68" s="283"/>
      <c r="CX68" s="333"/>
      <c r="CY68" s="330"/>
      <c r="CZ68" s="314">
        <f>SUM(CV68:CW68)+IF(CV68="B",1,0)*CV$102+IF(CW68="B",1,0)*CW$102+IF(CV68="Løype",1)*$O$4+IF(CW68="Løype",1)*$O$4+IF(CV68="Arr",1)*$O$5+IF(CW68="Arr",1)*$O$5</f>
        <v>0</v>
      </c>
      <c r="DA68" s="327"/>
      <c r="DB68" s="283"/>
      <c r="DC68" s="333"/>
      <c r="DD68" s="4"/>
      <c r="DE68" s="314">
        <f>SUM(DA68:DB68)+IF(DA68="B",1,0)*DA$102+IF(DB68="B",1,0)*DB$102+IF(DA68="Løype",1)*$O$4+IF(DB68="Løype",1)*$O$4+IF(DA68="Arr",1)*$O$5+IF(DB68="Arr",1)*$O$5</f>
        <v>0</v>
      </c>
      <c r="DF68" s="327"/>
      <c r="DG68" s="283"/>
      <c r="DH68" s="333"/>
      <c r="DI68" s="330"/>
      <c r="DJ68" s="314">
        <f>SUM(DF68:DG68)+IF(DF68="B",1,0)*DF$102+IF(DG68="B",1,0)*DG$102+IF(DF68="Løype",1)*$O$4+IF(DG68="Løype",1)*$O$4+IF(DF68="Arr",1)*$O$5+IF(DG68="Arr",1)*$O$5</f>
        <v>0</v>
      </c>
      <c r="DK68" s="327"/>
      <c r="DL68" s="283"/>
      <c r="DM68" s="316"/>
      <c r="DN68" s="330"/>
      <c r="DO68" s="314">
        <f>SUM(DK68:DL68)+IF(DK68="B",1,0)*DK$102+IF(DL68="B",1,0)*DL$102+IF(DK68="Løype",1)*$O$4+IF(DL68="Løype",1)*$O$4+IF(DK68="Arr",1)*$O$5+IF(DL68="Arr",1)*$O$5</f>
        <v>0</v>
      </c>
      <c r="DP68" s="327"/>
      <c r="DQ68" s="283"/>
      <c r="DR68" s="316"/>
      <c r="DS68" s="330"/>
      <c r="DT68" s="314">
        <f>SUM(DP68:DQ68)+IF(DP68="B",1,0)*DP$102+IF(DQ68="B",1,0)*DQ$102+IF(DP68="Løype",1)*$O$4+IF(DQ68="Løype",1)*$O$4+IF(DP68="Arr",1)*$O$5+IF(DQ68="Arr",1)*$O$5</f>
        <v>0</v>
      </c>
      <c r="DU68" s="327"/>
      <c r="DV68" s="283"/>
      <c r="DW68" s="316"/>
      <c r="DX68" s="330"/>
      <c r="DY68" s="314">
        <f>SUM(DU68:DV68)+IF(DU68="B",1,0)*DU$102+IF(DV68="B",1,0)*DV$102+IF(DU68="Løype",1)*$O$4+IF(DV68="Løype",1)*$O$4+IF(DU68="Arr",1)*$O$5+IF(DV68="Arr",1)*$O$5</f>
        <v>0</v>
      </c>
      <c r="DZ68" s="538"/>
      <c r="EA68" s="513"/>
      <c r="EB68" s="43"/>
      <c r="EC68" s="197"/>
      <c r="ED68" s="314">
        <f>SUM(DZ68:EA68)+IF(DZ68="B",1,0)*DZ$102+IF(EA68="B",1,0)*EA$102+IF(DZ68="Løype",1)*$O$4+IF(EA68="Løype",1)*$O$4+IF(DZ68="Arr",1)*$O$5+IF(EA68="Arr",1)*$O$5</f>
        <v>0</v>
      </c>
      <c r="EE68" s="538"/>
      <c r="EF68" s="513">
        <v>17</v>
      </c>
      <c r="EG68" s="518">
        <v>0.57692307692307687</v>
      </c>
      <c r="EH68" s="520">
        <v>0.26923076923076927</v>
      </c>
      <c r="EI68" s="314">
        <f>SUM(EE68:EF68)+IF(EE68="B",1,0)*EE$102+IF(EF68="B",1,0)*EF$102+IF(EE68="Løype",1)*$O$4+IF(EF68="Løype",1)*$O$4+IF(EE68="Arr",1)*$O$5+IF(EF68="Arr",1)*$O$5</f>
        <v>17</v>
      </c>
      <c r="EJ68" s="528">
        <f>COUNTIF($E68:$EI68,"&gt;0")/4+COUNTIF($E68:$EI68,"B")/4+COUNTIF($E68:$EI68,"Arr")/4+COUNTIF($E68:$EI68,"Løype")/4</f>
        <v>3</v>
      </c>
      <c r="EK68" s="575">
        <f>COUNTIF($BH68:$EI68,"&gt;0")/4+COUNTIF($BH68:$EI68,"B")/4+COUNTIF($BH68:$EI68,"Arr")/4+COUNTIF($BH68:$EI68,"Løype")/4</f>
        <v>1</v>
      </c>
      <c r="EL68" s="293">
        <f>COUNTIF($E68:$EI68,"&gt;0")/4+COUNTIF($E68:$EI68,"Arr")/4+COUNTIF($E68:$EI68,"Løype")/4-COUNTIF($E68:$EI68,"B")*3/4</f>
        <v>3</v>
      </c>
      <c r="EM68" s="293">
        <f>COUNTIF(E68:EI68,"Arr")+COUNTIF(E68:EI68,"Løype")</f>
        <v>0</v>
      </c>
      <c r="EN68" s="569">
        <f>COUNTIF(BH68:EI68,"Arr")+COUNTIF(BH68:EI68,"Løype")</f>
        <v>0</v>
      </c>
      <c r="EO68" s="300">
        <f>EK68-EN68</f>
        <v>1</v>
      </c>
      <c r="EP68" s="15"/>
      <c r="EQ68" s="61">
        <f>$I68+$N68+$S68+$X68+$AC68+$AH68+$AM68+$AR68+$AW68+$BB68+$BG68+$BL68+$BQ68+$BV68+$CA68+$CF68+$CK68+$CP68+$CU68+$CZ68+$DE68+$DJ68+$DO68+$DT68+$DY68+$ED68+$EI68</f>
        <v>37</v>
      </c>
      <c r="ER68" s="191">
        <f>IF(OR($E68="B",$F68="B"),0,$I68)+IF(OR($J68="B",$K68="B"),0,$N68)+IF(OR($O68="B",$P68="B"),0,$S68)+IF(OR($T68="B",$U68="B"),0,$X68)+IF(OR($Y68="B",$Z68="B"),0,$AC68)+IF(OR($AD68="B",$AE68="B"),0,$AH68)+IF(OR($AI68="B",$AJ68="B"),0,$AM68)+IF(OR($HP47="B",$AO68="B"),0,$AR68)+IF(OR($AS68="B",$AT68="B"),0,$AW68)+IF(OR($AX68="B",$AY68="B"),0,$BB68)+IF(OR($BC68="B",$BD68="B"),0,$BG68)+IF(OR($BH68="B",$BI68="B"),0,$BL68)+IF(OR($BM68="B",$BN68="B"),0,$BQ68)+IF(OR($BR68="B",$BS68="B"),0,$BV68)+IF(OR($BW68="B",$BX68="B"),0,$CA68)+IF(OR($CB68="B",$CC68="B"),0,$CF68)+IF(OR($CG68="B",$CH68="B"),0,$CK68)+IF(OR($CL68="B",$CM68="B"),0,$CP68)+IF(OR($CQ68="B",$CR68="B"),0,$CU68)+IF(OR($CV68="B",$CW68="B"),0,$CZ68)+IF(OR($DA68="B",$DB68="B"),0,$DE68)+IF(OR($DF68="B",$DG68="B"),0,$DJ68)+IF(OR($DK68="B",$DL68="B"),0,$DO68)+IF(OR($DP68="B",$DQ68="B"),0,$DT68)+IF(OR($DU68="B",$DV68="B"),0,$DY68)+IF(OR($DZ68="B",$EA68="B"),0,$ED68)+IF(OR($EE68="B",$EF68="B"),0,$EI68)</f>
        <v>37</v>
      </c>
      <c r="ES68" s="28">
        <f>IF(EJ68&gt;0,EQ68/EJ68," " )</f>
        <v>12.333333333333334</v>
      </c>
      <c r="ET68" s="62">
        <f>IF(EL68&gt;0,ER68/EL68," " )</f>
        <v>12.333333333333334</v>
      </c>
      <c r="EU68" s="63"/>
      <c r="EV68" s="270">
        <f>EQ68+EX$20-EJ68</f>
        <v>61</v>
      </c>
      <c r="EW68" s="272">
        <f>ER68+EX$20-EL68</f>
        <v>61</v>
      </c>
      <c r="EX68" s="23">
        <f>IF(EJ68&gt;0,EV68/EJ68," " )</f>
        <v>20.333333333333332</v>
      </c>
      <c r="EY68" s="74">
        <f>IF(EL68&gt;0,EW68/EL68," " )</f>
        <v>20.333333333333332</v>
      </c>
      <c r="EZ68" s="63"/>
      <c r="FA68" s="368">
        <f>EJ68-EM68</f>
        <v>3</v>
      </c>
      <c r="FB68" s="369">
        <f>EM68</f>
        <v>0</v>
      </c>
      <c r="FC68" s="365">
        <f>G68+L68+Q68+V68+AA68+AF68+AK68+AP68+AU68+AZ68+BE68+BJ68+BO68+BT68+BY68+CD68+CI68+CN68+CS68+CX68+DC68+DH68+DM68+DR68+DW68+EB68+EG68</f>
        <v>1.7873685454330615</v>
      </c>
      <c r="FD68" s="475">
        <f>IF(EJ68&gt;0,FC68/EJ68," " )</f>
        <v>0.59578951514435385</v>
      </c>
      <c r="FE68" s="488">
        <f>H68+M68+R68+W68+AB68+AG68+AL68+AQ68+AV68+BA68+BF68+BK68+BP68+BU68+BZ68+CE68+CJ68+CO68+CT68+CY68+DD68+DI68+DN68+DS68+DX68+EC68+EH68</f>
        <v>1.3199220134704004</v>
      </c>
      <c r="FF68" s="232">
        <f>IF(EJ68&gt;0,FE68/EJ68," " )</f>
        <v>0.43997400449013346</v>
      </c>
      <c r="FG68" s="15"/>
      <c r="FH68" s="37">
        <f t="shared" si="0"/>
        <v>42</v>
      </c>
    </row>
    <row r="69" spans="2:164" ht="17" customHeight="1" thickBot="1" x14ac:dyDescent="0.25">
      <c r="B69" s="284" t="s">
        <v>145</v>
      </c>
      <c r="C69" s="285" t="s">
        <v>146</v>
      </c>
      <c r="D69" s="328">
        <v>241255</v>
      </c>
      <c r="E69" s="329"/>
      <c r="F69" s="314"/>
      <c r="G69" s="314"/>
      <c r="H69" s="314"/>
      <c r="I69" s="314">
        <f>SUM(E69:F69)+IF(E69="B",1,0)*E$102+IF(F69="B",1,0)*F$102+IF(E69="Løype",1)*$O$4+IF(F69="Løype",1)*$O$4+IF(E69="Arr",1)*$O$5+IF(F69="Arr",1)*$O$5</f>
        <v>0</v>
      </c>
      <c r="J69" s="330"/>
      <c r="K69" s="330"/>
      <c r="L69" s="330"/>
      <c r="M69" s="330"/>
      <c r="N69" s="314">
        <f>SUM(J69:K69)+IF(J69="B",1,0)*J$102+IF(K69="B",1,0)*K$102+IF(J69="Løype",1)*$O$4+IF(K69="Løype",1)*$O$4+IF(J69="Arr",1)*$O$5+IF(K69="Arr",1)*$O$5</f>
        <v>0</v>
      </c>
      <c r="O69" s="332"/>
      <c r="P69" s="331"/>
      <c r="Q69" s="330"/>
      <c r="R69" s="330"/>
      <c r="S69" s="314">
        <f>SUM(O69:P69)+IF(O69="B",1,0)*O$102+IF(P69="B",1,0)*P$102+IF(O69="Løype",1)*$O$4+IF(P69="Løype",1)*$O$4+IF(O69="Arr",1)*$O$5+IF(P69="Arr",1)*$O$5</f>
        <v>0</v>
      </c>
      <c r="T69" s="332"/>
      <c r="U69" s="331"/>
      <c r="V69" s="330"/>
      <c r="W69" s="330"/>
      <c r="X69" s="314">
        <f>SUM(T69:U69)+IF(T69="B",1,0)*T$102+IF(U69="B",1,0)*U$102+IF(T69="Løype",1)*$O$4+IF(U69="Løype",1)*$O$4+IF(T69="Arr",1)*$O$5+IF(U69="Arr",1)*$O$5</f>
        <v>0</v>
      </c>
      <c r="Y69" s="332"/>
      <c r="Z69" s="316"/>
      <c r="AA69" s="330"/>
      <c r="AB69" s="330"/>
      <c r="AC69" s="314">
        <f>SUM(Y69:Z69)+IF(Y69="B",1,0)*Y$102+IF(Z69="B",1,0)*Z$102+IF(Y69="Løype",1)*$O$4+IF(Z69="Løype",1)*$O$4+IF(Y69="Arr",1)*$O$5+IF(Z69="Arr",1)*$O$5</f>
        <v>0</v>
      </c>
      <c r="AD69" s="332"/>
      <c r="AE69" s="316"/>
      <c r="AF69" s="330"/>
      <c r="AG69" s="330"/>
      <c r="AH69" s="314">
        <f>SUM(AD69:AE69)+IF(AD69="B",1,0)*AD$102+IF(AE69="B",1,0)*AE$102+IF(AD69="Løype",1)*$O$4+IF(AE69="Løype",1)*$O$4+IF(AD69="Arr",1)*$O$5+IF(AE69="Arr",1)*$O$5</f>
        <v>0</v>
      </c>
      <c r="AI69" s="181"/>
      <c r="AJ69" s="44"/>
      <c r="AK69" s="231"/>
      <c r="AL69" s="231"/>
      <c r="AM69" s="314">
        <f>SUM(AI69:AJ69)+IF(AI69="B",1,0)*AI$102+IF(AJ69="B",1,0)*AJ$102+IF(AI69="Løype",1)*$O$4+IF(AJ69="Løype",1)*$O$4+IF(AI69="Arr",1)*$O$5+IF(AJ69="Arr",1)*$O$5</f>
        <v>0</v>
      </c>
      <c r="AN69" s="181"/>
      <c r="AO69" s="44"/>
      <c r="AP69" s="231"/>
      <c r="AQ69" s="231"/>
      <c r="AR69" s="314">
        <f>SUM(AN69:AO69)+IF(AN69="B",1,0)*AN$102+IF(AO69="B",1,0)*AO$102+IF(AN69="Løype",1)*$O$4+IF(AO69="Løype",1)*$O$4+IF(AN69="Arr",1)*$O$5+IF(AO69="Arr",1)*$O$5</f>
        <v>0</v>
      </c>
      <c r="AS69" s="181"/>
      <c r="AT69" s="44"/>
      <c r="AU69" s="231"/>
      <c r="AV69" s="231"/>
      <c r="AW69" s="314">
        <f>SUM(AS69:AT69)+IF(AS69="B",1,0)*AS$102+IF(AT69="B",1,0)*AT$102+IF(AS69="Løype",1)*$O$4+IF(AT69="Løype",1)*$O$4+IF(AS69="Arr",1)*$O$5+IF(AT69="Arr",1)*$O$5</f>
        <v>0</v>
      </c>
      <c r="AX69" s="181"/>
      <c r="AY69" s="44"/>
      <c r="AZ69" s="231"/>
      <c r="BA69" s="231"/>
      <c r="BB69" s="314">
        <f>SUM(AX69:AY69)+IF(AX69="B",1,0)*AX$102+IF(AY69="B",1,0)*AY$102+IF(AX69="Løype",1)*$O$4+IF(AY69="Løype",1)*$O$4+IF(AX69="Arr",1)*$O$5+IF(AY69="Arr",1)*$O$5</f>
        <v>0</v>
      </c>
      <c r="BC69" s="181"/>
      <c r="BD69" s="44"/>
      <c r="BE69" s="193"/>
      <c r="BF69" s="231"/>
      <c r="BG69" s="314">
        <f>SUM(BC69:BD69)+IF(BC69="B",1,0)*BC$102+IF(BD69="B",1,0)*BD$102+IF(BC69="Løype",1)*$O$4+IF(BD69="Løype",1)*$O$4+IF(BC69="Arr",1)*$O$5+IF(BD69="Arr",1)*$O$5</f>
        <v>0</v>
      </c>
      <c r="BH69" s="187"/>
      <c r="BI69" s="44"/>
      <c r="BJ69" s="193"/>
      <c r="BK69" s="231"/>
      <c r="BL69" s="314">
        <f>SUM(BH69:BI69)+IF(BH69="B",1,0)*BH$102+IF(BI69="B",1,0)*BI$102+IF(BH69="Løype",1)*$O$4+IF(BI69="Løype",1)*$O$4+IF(BH69="Arr",1)*$O$5+IF(BI69="Arr",1)*$O$5</f>
        <v>0</v>
      </c>
      <c r="BM69" s="46"/>
      <c r="BN69" s="44"/>
      <c r="BO69" s="193"/>
      <c r="BP69" s="231"/>
      <c r="BQ69" s="314">
        <f>SUM(BM69:BN69)+IF(BM69="B",1,0)*BM$102+IF(BN69="B",1,0)*BN$102+IF(BM69="Løype",1)*$O$4+IF(BN69="Løype",1)*$O$4+IF(BM69="Arr",1)*$O$5+IF(BN69="Arr",1)*$O$5</f>
        <v>0</v>
      </c>
      <c r="BR69" s="187"/>
      <c r="BS69" s="44"/>
      <c r="BT69" s="193"/>
      <c r="BU69" s="231"/>
      <c r="BV69" s="314">
        <f>SUM(BR69:BS69)+IF(BR69="B",1,0)*BR$102+IF(BS69="B",1,0)*BS$102+IF(BR69="Løype",1)*$O$4+IF(BS69="Løype",1)*$O$4+IF(BR69="Arr",1)*$O$5+IF(BS69="Arr",1)*$O$5</f>
        <v>0</v>
      </c>
      <c r="BW69" s="187"/>
      <c r="BX69" s="44"/>
      <c r="BY69" s="193"/>
      <c r="BZ69" s="231"/>
      <c r="CA69" s="314">
        <f>SUM(BW69:BX69)+IF(BW69="B",1,0)*BW$102+IF(BX69="B",1,0)*BX$102+IF(BW69="Løype",1)*$O$4+IF(BX69="Løype",1)*$O$4+IF(BW69="Arr",1)*$O$5+IF(BX69="Arr",1)*$O$5</f>
        <v>0</v>
      </c>
      <c r="CB69" s="187"/>
      <c r="CC69" s="44"/>
      <c r="CD69" s="193"/>
      <c r="CE69" s="231"/>
      <c r="CF69" s="314">
        <f>SUM(CB69:CC69)+IF(CB69="B",1,0)*CB$102+IF(CC69="B",1,0)*CC$102+IF(CB69="Løype",1)*$O$4+IF(CC69="Løype",1)*$O$4+IF(CB69="Arr",1)*$O$5+IF(CC69="Arr",1)*$O$5</f>
        <v>0</v>
      </c>
      <c r="CG69" s="187"/>
      <c r="CH69" s="44"/>
      <c r="CI69" s="193"/>
      <c r="CJ69" s="231"/>
      <c r="CK69" s="314">
        <f>SUM(CG69:CH69)+IF(CG69="B",1,0)*CG$102+IF(CH69="B",1,0)*CH$102+IF(CG69="Løype",1)*$O$4+IF(CH69="Løype",1)*$O$4+IF(CG69="Arr",1)*$O$5+IF(CH69="Arr",1)*$O$5</f>
        <v>0</v>
      </c>
      <c r="CL69" s="187"/>
      <c r="CM69" s="44"/>
      <c r="CN69" s="193"/>
      <c r="CO69" s="231"/>
      <c r="CP69" s="314">
        <f>SUM(CL69:CM69)+IF(CL69="B",1,0)*CL$102+IF(CM69="B",1,0)*CM$102+IF(CL69="Løype",1)*$O$4+IF(CM69="Løype",1)*$O$4+IF(CL69="Arr",1)*$O$5+IF(CM69="Arr",1)*$O$5</f>
        <v>0</v>
      </c>
      <c r="CQ69" s="187"/>
      <c r="CR69" s="44"/>
      <c r="CS69" s="193"/>
      <c r="CT69" s="231"/>
      <c r="CU69" s="314">
        <f>SUM(CQ69:CR69)+IF(CQ69="B",1,0)*CQ$102+IF(CR69="B",1,0)*CR$102+IF(CQ69="Løype",1)*$O$4+IF(CR69="Løype",1)*$O$4+IF(CQ69="Arr",1)*$O$5+IF(CR69="Arr",1)*$O$5</f>
        <v>0</v>
      </c>
      <c r="CV69" s="187"/>
      <c r="CW69" s="44"/>
      <c r="CX69" s="193"/>
      <c r="CY69" s="231"/>
      <c r="CZ69" s="314">
        <f>SUM(CV69:CW69)+IF(CV69="B",1,0)*CV$102+IF(CW69="B",1,0)*CW$102+IF(CV69="Løype",1)*$O$4+IF(CW69="Løype",1)*$O$4+IF(CV69="Arr",1)*$O$5+IF(CW69="Arr",1)*$O$5</f>
        <v>0</v>
      </c>
      <c r="DA69" s="187"/>
      <c r="DB69" s="44"/>
      <c r="DC69" s="193"/>
      <c r="DD69" s="231"/>
      <c r="DE69" s="314">
        <f>SUM(DA69:DB69)+IF(DA69="B",1,0)*DA$102+IF(DB69="B",1,0)*DB$102+IF(DA69="Løype",1)*$O$4+IF(DB69="Løype",1)*$O$4+IF(DA69="Arr",1)*$O$5+IF(DB69="Arr",1)*$O$5</f>
        <v>0</v>
      </c>
      <c r="DF69" s="187"/>
      <c r="DG69" s="44"/>
      <c r="DH69" s="193"/>
      <c r="DI69" s="231"/>
      <c r="DJ69" s="314">
        <f>SUM(DF69:DG69)+IF(DF69="B",1,0)*DF$102+IF(DG69="B",1,0)*DG$102+IF(DF69="Løype",1)*$O$4+IF(DG69="Løype",1)*$O$4+IF(DF69="Arr",1)*$O$5+IF(DG69="Arr",1)*$O$5</f>
        <v>0</v>
      </c>
      <c r="DK69" s="187"/>
      <c r="DL69" s="44"/>
      <c r="DM69" s="193"/>
      <c r="DN69" s="231"/>
      <c r="DO69" s="314">
        <f>SUM(DK69:DL69)+IF(DK69="B",1,0)*DK$102+IF(DL69="B",1,0)*DL$102+IF(DK69="Løype",1)*$O$4+IF(DL69="Løype",1)*$O$4+IF(DK69="Arr",1)*$O$5+IF(DL69="Arr",1)*$O$5</f>
        <v>0</v>
      </c>
      <c r="DP69" s="327"/>
      <c r="DQ69" s="283"/>
      <c r="DR69" s="316"/>
      <c r="DS69" s="330"/>
      <c r="DT69" s="314">
        <f>SUM(DP69:DQ69)+IF(DP69="B",1,0)*DP$102+IF(DQ69="B",1,0)*DQ$102+IF(DP69="Løype",1)*$O$4+IF(DQ69="Løype",1)*$O$4+IF(DP69="Arr",1)*$O$5+IF(DQ69="Arr",1)*$O$5</f>
        <v>0</v>
      </c>
      <c r="DU69" s="187"/>
      <c r="DV69" s="44"/>
      <c r="DW69" s="193"/>
      <c r="DX69" s="231"/>
      <c r="DY69" s="314">
        <f>SUM(DU69:DV69)+IF(DU69="B",1,0)*DU$102+IF(DV69="B",1,0)*DV$102+IF(DU69="Løype",1)*$O$4+IF(DV69="Løype",1)*$O$4+IF(DU69="Arr",1)*$O$5+IF(DV69="Arr",1)*$O$5</f>
        <v>0</v>
      </c>
      <c r="DZ69" s="538"/>
      <c r="EA69" s="513"/>
      <c r="EB69" s="43"/>
      <c r="EC69" s="197"/>
      <c r="ED69" s="314">
        <f>SUM(DZ69:EA69)+IF(DZ69="B",1,0)*DZ$102+IF(EA69="B",1,0)*EA$102+IF(DZ69="Løype",1)*$O$4+IF(EA69="Løype",1)*$O$4+IF(DZ69="Arr",1)*$O$5+IF(EA69="Arr",1)*$O$5</f>
        <v>0</v>
      </c>
      <c r="EE69" s="538"/>
      <c r="EF69" s="513">
        <v>11</v>
      </c>
      <c r="EG69" s="518">
        <v>0.73076923076923084</v>
      </c>
      <c r="EH69" s="520">
        <v>0.42307692307692313</v>
      </c>
      <c r="EI69" s="314">
        <f>SUM(EE69:EF69)+IF(EE69="B",1,0)*EE$102+IF(EF69="B",1,0)*EF$102+IF(EE69="Løype",1)*$O$4+IF(EF69="Løype",1)*$O$4+IF(EE69="Arr",1)*$O$5+IF(EF69="Arr",1)*$O$5</f>
        <v>11</v>
      </c>
      <c r="EJ69" s="528">
        <f>COUNTIF($E69:$EI69,"&gt;0")/4+COUNTIF($E69:$EI69,"B")/4+COUNTIF($E69:$EI69,"Arr")/4+COUNTIF($E69:$EI69,"Løype")/4</f>
        <v>1</v>
      </c>
      <c r="EK69" s="575">
        <f>COUNTIF($BH69:$EI69,"&gt;0")/4+COUNTIF($BH69:$EI69,"B")/4+COUNTIF($BH69:$EI69,"Arr")/4+COUNTIF($BH69:$EI69,"Løype")/4</f>
        <v>1</v>
      </c>
      <c r="EL69" s="293">
        <f>COUNTIF($E69:$EI69,"&gt;0")/4+COUNTIF($E69:$EI69,"Arr")/4+COUNTIF($E69:$EI69,"Løype")/4-COUNTIF($E69:$EI69,"B")*3/4</f>
        <v>1</v>
      </c>
      <c r="EM69" s="293">
        <f>COUNTIF(E69:EI69,"Arr")+COUNTIF(E69:EI69,"Løype")</f>
        <v>0</v>
      </c>
      <c r="EN69" s="569">
        <f>COUNTIF(BH69:EI69,"Arr")+COUNTIF(BH69:EI69,"Løype")</f>
        <v>0</v>
      </c>
      <c r="EO69" s="300">
        <f>EK69-EN69</f>
        <v>1</v>
      </c>
      <c r="EP69" s="15"/>
      <c r="EQ69" s="61">
        <f>$I69+$N69+$S69+$X69+$AC69+$AH69+$AM69+$AR69+$AW69+$BB69+$BG69+$BL69+$BQ69+$BV69+$CA69+$CF69+$CK69+$CP69+$CU69+$CZ69+$DE69+$DJ69+$DO69+$DT69+$DY69+$ED69+$EI69</f>
        <v>11</v>
      </c>
      <c r="ER69" s="191">
        <f>IF(OR($E69="B",$F69="B"),0,$I69)+IF(OR($J69="B",$K69="B"),0,$N69)+IF(OR($O69="B",$P69="B"),0,$S69)+IF(OR($T69="B",$U69="B"),0,$X69)+IF(OR($Y69="B",$Z69="B"),0,$AC69)+IF(OR($AD69="B",$AE69="B"),0,$AH69)+IF(OR($AI69="B",$AJ69="B"),0,$AM69)+IF(OR($HP48="B",$AO69="B"),0,$AR69)+IF(OR($AS69="B",$AT69="B"),0,$AW69)+IF(OR($AX69="B",$AY69="B"),0,$BB69)+IF(OR($BC69="B",$BD69="B"),0,$BG69)+IF(OR($BH69="B",$BI69="B"),0,$BL69)+IF(OR($BM69="B",$BN69="B"),0,$BQ69)+IF(OR($BR69="B",$BS69="B"),0,$BV69)+IF(OR($BW69="B",$BX69="B"),0,$CA69)+IF(OR($CB69="B",$CC69="B"),0,$CF69)+IF(OR($CG69="B",$CH69="B"),0,$CK69)+IF(OR($CL69="B",$CM69="B"),0,$CP69)+IF(OR($CQ69="B",$CR69="B"),0,$CU69)+IF(OR($CV69="B",$CW69="B"),0,$CZ69)+IF(OR($DA69="B",$DB69="B"),0,$DE69)+IF(OR($DF69="B",$DG69="B"),0,$DJ69)+IF(OR($DK69="B",$DL69="B"),0,$DO69)+IF(OR($DP69="B",$DQ69="B"),0,$DT69)+IF(OR($DU69="B",$DV69="B"),0,$DY69)+IF(OR($DZ69="B",$EA69="B"),0,$ED69)+IF(OR($EE69="B",$EF69="B"),0,$EI69)</f>
        <v>11</v>
      </c>
      <c r="ES69" s="28">
        <f>IF(EJ69&gt;0,EQ69/EJ69," " )</f>
        <v>11</v>
      </c>
      <c r="ET69" s="62">
        <f>IF(EL69&gt;0,ER69/EL69," " )</f>
        <v>11</v>
      </c>
      <c r="EU69" s="63"/>
      <c r="EV69" s="270">
        <f>EQ69+EX$20-EJ69</f>
        <v>37</v>
      </c>
      <c r="EW69" s="272">
        <f>ER69+EX$20-EL69</f>
        <v>37</v>
      </c>
      <c r="EX69" s="23">
        <f>IF(EJ69&gt;0,EV69/EJ69," " )</f>
        <v>37</v>
      </c>
      <c r="EY69" s="74">
        <f>IF(EL69&gt;0,EW69/EL69," " )</f>
        <v>37</v>
      </c>
      <c r="EZ69" s="63"/>
      <c r="FA69" s="368">
        <f>EJ69-EM69</f>
        <v>1</v>
      </c>
      <c r="FB69" s="369">
        <f>EM69</f>
        <v>0</v>
      </c>
      <c r="FC69" s="365">
        <f>G69+L69+Q69+V69+AA69+AF69+AK69+AP69+AU69+AZ69+BE69+BJ69+BO69+BT69+BY69+CD69+CI69+CN69+CS69+CX69+DC69+DH69+DM69+DR69+DW69+EB69+EG69</f>
        <v>0.73076923076923084</v>
      </c>
      <c r="FD69" s="475">
        <f>IF(EJ69&gt;0,FC69/EJ69," " )</f>
        <v>0.73076923076923084</v>
      </c>
      <c r="FE69" s="488">
        <f>H69+M69+R69+W69+AB69+AG69+AL69+AQ69+AV69+BA69+BF69+BK69+BP69+BU69+BZ69+CE69+CJ69+CO69+CT69+CY69+DD69+DI69+DN69+DS69+DX69+EC69+EH69</f>
        <v>0.42307692307692313</v>
      </c>
      <c r="FF69" s="232">
        <f>IF(EJ69&gt;0,FE69/EJ69," " )</f>
        <v>0.42307692307692313</v>
      </c>
      <c r="FG69" s="15"/>
      <c r="FH69" s="37">
        <f t="shared" si="0"/>
        <v>43</v>
      </c>
    </row>
    <row r="70" spans="2:164" ht="17" thickBot="1" x14ac:dyDescent="0.25">
      <c r="B70" s="284" t="s">
        <v>63</v>
      </c>
      <c r="C70" s="285" t="s">
        <v>99</v>
      </c>
      <c r="D70" s="328">
        <v>527270</v>
      </c>
      <c r="E70" s="329"/>
      <c r="F70" s="314">
        <v>8</v>
      </c>
      <c r="G70" s="335">
        <v>0.64285714285714279</v>
      </c>
      <c r="H70" s="335">
        <v>0.30952380952380953</v>
      </c>
      <c r="I70" s="314">
        <f>SUM(E70:F70)+IF(E70="B",1,0)*E$102+IF(F70="B",1,0)*F$102+IF(E70="Løype",1)*$O$4+IF(F70="Løype",1)*$O$4+IF(E70="Arr",1)*$O$5+IF(F70="Arr",1)*$O$5</f>
        <v>8</v>
      </c>
      <c r="J70" s="330"/>
      <c r="K70" s="330">
        <v>8</v>
      </c>
      <c r="L70" s="278">
        <v>0.6875</v>
      </c>
      <c r="M70" s="278">
        <v>0.39583333333333337</v>
      </c>
      <c r="N70" s="314">
        <f>SUM(J70:K70)+IF(J70="B",1,0)*J$102+IF(K70="B",1,0)*K$102+IF(J70="Løype",1)*$O$4+IF(K70="Løype",1)*$O$4+IF(J70="Arr",1)*$O$5+IF(K70="Arr",1)*$O$5</f>
        <v>8</v>
      </c>
      <c r="O70" s="332">
        <v>12</v>
      </c>
      <c r="P70" s="331"/>
      <c r="Q70" s="278">
        <v>0.52083333333333326</v>
      </c>
      <c r="R70" s="278">
        <v>0.35416666666666663</v>
      </c>
      <c r="S70" s="314">
        <f>SUM(O70:P70)+IF(O70="B",1,0)*O$102+IF(P70="B",1,0)*P$102+IF(O70="Løype",1)*$O$4+IF(P70="Løype",1)*$O$4+IF(O70="Arr",1)*$O$5+IF(P70="Arr",1)*$O$5</f>
        <v>12</v>
      </c>
      <c r="T70" s="332">
        <v>5</v>
      </c>
      <c r="U70" s="331"/>
      <c r="V70" s="278">
        <v>0.8125</v>
      </c>
      <c r="W70" s="278">
        <v>0.64583333333333326</v>
      </c>
      <c r="X70" s="314">
        <f>SUM(T70:U70)+IF(T70="B",1,0)*T$102+IF(U70="B",1,0)*U$102+IF(T70="Løype",1)*$O$4+IF(U70="Løype",1)*$O$4+IF(T70="Arr",1)*$O$5+IF(U70="Arr",1)*$O$5</f>
        <v>5</v>
      </c>
      <c r="Y70" s="332"/>
      <c r="Z70" s="316" t="s">
        <v>2</v>
      </c>
      <c r="AA70" s="274">
        <v>1.6129032258064502E-2</v>
      </c>
      <c r="AB70" s="274">
        <v>1.6129032258064502E-2</v>
      </c>
      <c r="AC70" s="314">
        <f>SUM(Y70:Z70)+IF(Y70="B",1,0)*Y$102+IF(Z70="B",1,0)*Z$102+IF(Y70="Løype",1)*$O$4+IF(Z70="Løype",1)*$O$4+IF(Y70="Arr",1)*$O$5+IF(Z70="Arr",1)*$O$5</f>
        <v>28</v>
      </c>
      <c r="AD70" s="332"/>
      <c r="AE70" s="316">
        <v>11</v>
      </c>
      <c r="AF70" s="278">
        <v>0.5</v>
      </c>
      <c r="AG70" s="278">
        <v>0.30952380952380953</v>
      </c>
      <c r="AH70" s="314">
        <f>SUM(AD70:AE70)+IF(AD70="B",1,0)*AD$102+IF(AE70="B",1,0)*AE$102+IF(AD70="Løype",1)*$O$4+IF(AE70="Løype",1)*$O$4+IF(AD70="Arr",1)*$O$5+IF(AE70="Arr",1)*$O$5</f>
        <v>11</v>
      </c>
      <c r="AI70" s="286"/>
      <c r="AJ70" s="283"/>
      <c r="AK70" s="330"/>
      <c r="AL70" s="330"/>
      <c r="AM70" s="314">
        <f>SUM(AI70:AJ70)+IF(AI70="B",1,0)*AI$102+IF(AJ70="B",1,0)*AJ$102+IF(AI70="Løype",1)*$O$4+IF(AJ70="Løype",1)*$O$4+IF(AI70="Arr",1)*$O$5+IF(AJ70="Arr",1)*$O$5</f>
        <v>0</v>
      </c>
      <c r="AN70" s="286"/>
      <c r="AO70" s="283"/>
      <c r="AP70" s="330"/>
      <c r="AQ70" s="330"/>
      <c r="AR70" s="314">
        <f>SUM(AN70:AO70)+IF(AN70="B",1,0)*AN$102+IF(AO70="B",1,0)*AO$102+IF(AN70="Løype",1)*$O$4+IF(AO70="Løype",1)*$O$4+IF(AN70="Arr",1)*$O$5+IF(AO70="Arr",1)*$O$5</f>
        <v>0</v>
      </c>
      <c r="AS70" s="286"/>
      <c r="AT70" s="283"/>
      <c r="AU70" s="330"/>
      <c r="AV70" s="330"/>
      <c r="AW70" s="314">
        <f>SUM(AS70:AT70)+IF(AS70="B",1,0)*AS$102+IF(AT70="B",1,0)*AT$102+IF(AS70="Løype",1)*$O$4+IF(AT70="Løype",1)*$O$4+IF(AS70="Arr",1)*$O$5+IF(AT70="Arr",1)*$O$5</f>
        <v>0</v>
      </c>
      <c r="AX70" s="286"/>
      <c r="AY70" s="81" t="s">
        <v>62</v>
      </c>
      <c r="AZ70" s="278">
        <v>0.98148148148148151</v>
      </c>
      <c r="BA70" s="278">
        <v>9.259259259259256E-2</v>
      </c>
      <c r="BB70" s="314">
        <f>SUM(AX70:AY70)+IF(AX70="B",1,0)*AX$102+IF(AY70="B",1,0)*AY$102+IF(AX70="Løype",1)*$O$4+IF(AY70="Løype",1)*$O$4+IF(AX70="Arr",1)*$O$5+IF(AY70="Arr",1)*$O$5</f>
        <v>1</v>
      </c>
      <c r="BC70" s="286"/>
      <c r="BD70" s="283">
        <v>13</v>
      </c>
      <c r="BE70" s="333">
        <v>0.53703703703703698</v>
      </c>
      <c r="BF70" s="278">
        <v>0.31481481481481477</v>
      </c>
      <c r="BG70" s="314">
        <f>SUM(BC70:BD70)+IF(BC70="B",1,0)*BC$102+IF(BD70="B",1,0)*BD$102+IF(BC70="Løype",1)*$O$4+IF(BD70="Løype",1)*$O$4+IF(BC70="Arr",1)*$O$5+IF(BD70="Arr",1)*$O$5</f>
        <v>13</v>
      </c>
      <c r="BH70" s="327"/>
      <c r="BI70" s="283"/>
      <c r="BJ70" s="316"/>
      <c r="BK70" s="330"/>
      <c r="BL70" s="314">
        <f>SUM(BH70:BI70)+IF(BH70="B",1,0)*BH$102+IF(BI70="B",1,0)*BI$102+IF(BH70="Løype",1)*$O$4+IF(BI70="Løype",1)*$O$4+IF(BH70="Arr",1)*$O$5+IF(BI70="Arr",1)*$O$5</f>
        <v>0</v>
      </c>
      <c r="BM70" s="334"/>
      <c r="BN70" s="283">
        <v>9</v>
      </c>
      <c r="BO70" s="333">
        <v>0.64583333333333326</v>
      </c>
      <c r="BP70" s="278">
        <v>0.35416666666666663</v>
      </c>
      <c r="BQ70" s="314">
        <f>SUM(BM70:BN70)+IF(BM70="B",1,0)*BM$102+IF(BN70="B",1,0)*BN$102+IF(BM70="Løype",1)*$O$4+IF(BN70="Løype",1)*$O$4+IF(BM70="Arr",1)*$O$5+IF(BN70="Arr",1)*$O$5</f>
        <v>9</v>
      </c>
      <c r="BR70" s="327"/>
      <c r="BS70" s="283">
        <v>9</v>
      </c>
      <c r="BT70" s="333">
        <v>0.62</v>
      </c>
      <c r="BU70" s="278">
        <v>0.21999999999999997</v>
      </c>
      <c r="BV70" s="314">
        <f>SUM(BR70:BS70)+IF(BR70="B",1,0)*BR$102+IF(BS70="B",1,0)*BS$102+IF(BR70="Løype",1)*$O$4+IF(BS70="Løype",1)*$O$4+IF(BR70="Arr",1)*$O$5+IF(BS70="Arr",1)*$O$5</f>
        <v>9</v>
      </c>
      <c r="BW70" s="327"/>
      <c r="BX70" s="283"/>
      <c r="BY70" s="316"/>
      <c r="BZ70" s="330"/>
      <c r="CA70" s="314">
        <f>SUM(BW70:BX70)+IF(BW70="B",1,0)*BW$102+IF(BX70="B",1,0)*BX$102+IF(BW70="Løype",1)*$O$4+IF(BX70="Løype",1)*$O$4+IF(BW70="Arr",1)*$O$5+IF(BX70="Arr",1)*$O$5</f>
        <v>0</v>
      </c>
      <c r="CB70" s="327"/>
      <c r="CC70" s="283">
        <v>11</v>
      </c>
      <c r="CD70" s="333">
        <v>0.6166666666666667</v>
      </c>
      <c r="CE70" s="278">
        <v>0.55000000000000004</v>
      </c>
      <c r="CF70" s="314">
        <f>SUM(CB70:CC70)+IF(CB70="B",1,0)*CB$102+IF(CC70="B",1,0)*CC$102+IF(CB70="Løype",1)*$O$4+IF(CC70="Løype",1)*$O$4+IF(CB70="Arr",1)*$O$5+IF(CC70="Arr",1)*$O$5</f>
        <v>11</v>
      </c>
      <c r="CG70" s="327"/>
      <c r="CH70" s="283">
        <v>4</v>
      </c>
      <c r="CI70" s="333">
        <v>0.8833333333333333</v>
      </c>
      <c r="CJ70" s="278">
        <v>0.78333333333333333</v>
      </c>
      <c r="CK70" s="314">
        <f>SUM(CG70:CH70)+IF(CG70="B",1,0)*CG$102+IF(CH70="B",1,0)*CH$102+IF(CG70="Løype",1)*$O$4+IF(CH70="Løype",1)*$O$4+IF(CG70="Arr",1)*$O$5+IF(CH70="Arr",1)*$O$5</f>
        <v>4</v>
      </c>
      <c r="CL70" s="327"/>
      <c r="CM70" s="283">
        <v>9</v>
      </c>
      <c r="CN70" s="333">
        <v>0.734375</v>
      </c>
      <c r="CO70" s="511">
        <v>0.453125</v>
      </c>
      <c r="CP70" s="314">
        <f>SUM(CL70:CM70)+IF(CL70="B",1,0)*CL$102+IF(CM70="B",1,0)*CM$102+IF(CL70="Løype",1)*$O$4+IF(CM70="Løype",1)*$O$4+IF(CL70="Arr",1)*$O$5+IF(CM70="Arr",1)*$O$5</f>
        <v>9</v>
      </c>
      <c r="CQ70" s="327"/>
      <c r="CR70" s="283">
        <v>12</v>
      </c>
      <c r="CS70" s="316">
        <v>0.42500000000000004</v>
      </c>
      <c r="CT70" s="330">
        <v>0.17500000000000004</v>
      </c>
      <c r="CU70" s="314">
        <f>SUM(CQ70:CR70)+IF(CQ70="B",1,0)*CQ$102+IF(CR70="B",1,0)*CR$102+IF(CQ70="Løype",1)*$O$4+IF(CR70="Løype",1)*$O$4+IF(CQ70="Arr",1)*$O$5+IF(CR70="Arr",1)*$O$5</f>
        <v>12</v>
      </c>
      <c r="CV70" s="327"/>
      <c r="CW70" s="283">
        <v>8</v>
      </c>
      <c r="CX70" s="333">
        <v>0.77272727272727271</v>
      </c>
      <c r="CY70" s="278">
        <v>0.53030303030303028</v>
      </c>
      <c r="CZ70" s="314">
        <f>SUM(CV70:CW70)+IF(CV70="B",1,0)*CV$102+IF(CW70="B",1,0)*CW$102+IF(CV70="Løype",1)*$O$4+IF(CW70="Løype",1)*$O$4+IF(CV70="Arr",1)*$O$5+IF(CW70="Arr",1)*$O$5</f>
        <v>8</v>
      </c>
      <c r="DA70" s="327"/>
      <c r="DB70" s="283">
        <v>20</v>
      </c>
      <c r="DC70" s="333">
        <v>0.14583333333333337</v>
      </c>
      <c r="DD70" s="278">
        <v>0.10416666666666663</v>
      </c>
      <c r="DE70" s="314">
        <f>SUM(DA70:DB70)+IF(DA70="B",1,0)*DA$102+IF(DB70="B",1,0)*DB$102+IF(DA70="Løype",1)*$O$4+IF(DB70="Løype",1)*$O$4+IF(DA70="Arr",1)*$O$5+IF(DB70="Arr",1)*$O$5</f>
        <v>20</v>
      </c>
      <c r="DF70" s="327"/>
      <c r="DG70" s="81" t="s">
        <v>62</v>
      </c>
      <c r="DH70" s="333">
        <v>0.98611111111111116</v>
      </c>
      <c r="DI70" s="278">
        <v>0.98611111111111116</v>
      </c>
      <c r="DJ70" s="314">
        <f>SUM(DF70:DG70)+IF(DF70="B",1,0)*DF$102+IF(DG70="B",1,0)*DG$102+IF(DF70="Løype",1)*$O$4+IF(DG70="Løype",1)*$O$4+IF(DF70="Arr",1)*$O$5+IF(DG70="Arr",1)*$O$5</f>
        <v>1</v>
      </c>
      <c r="DK70" s="327"/>
      <c r="DL70" s="283">
        <v>10</v>
      </c>
      <c r="DM70" s="333">
        <v>0.6607142857142857</v>
      </c>
      <c r="DN70" s="278">
        <v>0.6607142857142857</v>
      </c>
      <c r="DO70" s="314">
        <f>SUM(DK70:DL70)+IF(DK70="B",1,0)*DK$102+IF(DL70="B",1,0)*DL$102+IF(DK70="Løype",1)*$O$4+IF(DL70="Løype",1)*$O$4+IF(DK70="Arr",1)*$O$5+IF(DL70="Arr",1)*$O$5</f>
        <v>10</v>
      </c>
      <c r="DP70" s="327"/>
      <c r="DQ70" s="283">
        <v>10</v>
      </c>
      <c r="DR70" s="333">
        <v>0.67241379310344829</v>
      </c>
      <c r="DS70" s="278">
        <v>0.46551724137931039</v>
      </c>
      <c r="DT70" s="314">
        <f>SUM(DP70:DQ70)+IF(DP70="B",1,0)*DP$102+IF(DQ70="B",1,0)*DQ$102+IF(DP70="Løype",1)*$O$4+IF(DQ70="Løype",1)*$O$4+IF(DP70="Arr",1)*$O$5+IF(DQ70="Arr",1)*$O$5</f>
        <v>10</v>
      </c>
      <c r="DU70" s="327"/>
      <c r="DV70" s="283">
        <v>11</v>
      </c>
      <c r="DW70" s="518">
        <v>0.68181818181818188</v>
      </c>
      <c r="DX70" s="520">
        <v>0.40909090909090906</v>
      </c>
      <c r="DY70" s="314">
        <f>SUM(DU70:DV70)+IF(DU70="B",1,0)*DU$102+IF(DV70="B",1,0)*DV$102+IF(DU70="Løype",1)*$O$4+IF(DV70="Løype",1)*$O$4+IF(DU70="Arr",1)*$O$5+IF(DV70="Arr",1)*$O$5</f>
        <v>11</v>
      </c>
      <c r="DZ70" s="538"/>
      <c r="EA70" s="513">
        <v>12</v>
      </c>
      <c r="EB70" s="518">
        <v>0.72222222222222221</v>
      </c>
      <c r="EC70" s="520">
        <v>0.43333333333333335</v>
      </c>
      <c r="ED70" s="314">
        <f>SUM(DZ70:EA70)+IF(DZ70="B",1,0)*DZ$102+IF(EA70="B",1,0)*EA$102+IF(DZ70="Løype",1)*$O$4+IF(EA70="Løype",1)*$O$4+IF(DZ70="Arr",1)*$O$5+IF(EA70="Arr",1)*$O$5</f>
        <v>12</v>
      </c>
      <c r="EE70" s="538"/>
      <c r="EF70" s="513">
        <v>4</v>
      </c>
      <c r="EG70" s="518">
        <v>0.91025641025641024</v>
      </c>
      <c r="EH70" s="520">
        <v>0.65384615384615385</v>
      </c>
      <c r="EI70" s="314">
        <f>SUM(EE70:EF70)+IF(EE70="B",1,0)*EE$102+IF(EF70="B",1,0)*EF$102+IF(EE70="Løype",1)*$O$4+IF(EF70="Løype",1)*$O$4+IF(EE70="Arr",1)*$O$5+IF(EF70="Arr",1)*$O$5</f>
        <v>4</v>
      </c>
      <c r="EJ70" s="528">
        <f>COUNTIF($E70:$EI70,"&gt;0")/4+COUNTIF($E70:$EI70,"B")/4+COUNTIF($E70:$EI70,"Arr")/4+COUNTIF($E70:$EI70,"Løype")/4</f>
        <v>22</v>
      </c>
      <c r="EK70" s="575">
        <f>COUNTIF($BH70:$EI70,"&gt;0")/4+COUNTIF($BH70:$EI70,"B")/4+COUNTIF($BH70:$EI70,"Arr")/4+COUNTIF($BH70:$EI70,"Løype")/4</f>
        <v>14</v>
      </c>
      <c r="EL70" s="293">
        <f>COUNTIF($E70:$EI70,"&gt;0")/4+COUNTIF($E70:$EI70,"Arr")/4+COUNTIF($E70:$EI70,"Løype")/4-COUNTIF($E70:$EI70,"B")*3/4</f>
        <v>21</v>
      </c>
      <c r="EM70" s="293">
        <f>COUNTIF(E70:EI70,"Arr")+COUNTIF(E70:EI70,"Løype")</f>
        <v>2</v>
      </c>
      <c r="EN70" s="569">
        <f>COUNTIF(BH70:EI70,"Arr")+COUNTIF(BH70:EI70,"Løype")</f>
        <v>1</v>
      </c>
      <c r="EO70" s="300">
        <f>EK70-EN70</f>
        <v>13</v>
      </c>
      <c r="EP70" s="15"/>
      <c r="EQ70" s="61">
        <f>$I70+$N70+$S70+$X70+$AC70+$AH70+$AM70+$AR70+$AW70+$BB70+$BG70+$BL70+$BQ70+$BV70+$CA70+$CF70+$CK70+$CP70+$CU70+$CZ70+$DE70+$DJ70+$DO70+$DT70+$DY70+$ED70+$EI70</f>
        <v>216</v>
      </c>
      <c r="ER70" s="191">
        <f>IF(OR($E70="B",$F70="B"),0,$I70)+IF(OR($J70="B",$K70="B"),0,$N70)+IF(OR($O70="B",$P70="B"),0,$S70)+IF(OR($T70="B",$U70="B"),0,$X70)+IF(OR($Y70="B",$Z70="B"),0,$AC70)+IF(OR($AD70="B",$AE70="B"),0,$AH70)+IF(OR($AI70="B",$AJ70="B"),0,$AM70)+IF(OR($HP48="B",$AO70="B"),0,$AR70)+IF(OR($AS70="B",$AT70="B"),0,$AW70)+IF(OR($AX70="B",$AY70="B"),0,$BB70)+IF(OR($BC70="B",$BD70="B"),0,$BG70)+IF(OR($BH70="B",$BI70="B"),0,$BL70)+IF(OR($BM70="B",$BN70="B"),0,$BQ70)+IF(OR($BR70="B",$BS70="B"),0,$BV70)+IF(OR($BW70="B",$BX70="B"),0,$CA70)+IF(OR($CB70="B",$CC70="B"),0,$CF70)+IF(OR($CG70="B",$CH70="B"),0,$CK70)+IF(OR($CL70="B",$CM70="B"),0,$CP70)+IF(OR($CQ70="B",$CR70="B"),0,$CU70)+IF(OR($CV70="B",$CW70="B"),0,$CZ70)+IF(OR($DA70="B",$DB70="B"),0,$DE70)+IF(OR($DF70="B",$DG70="B"),0,$DJ70)+IF(OR($DK70="B",$DL70="B"),0,$DO70)+IF(OR($DP70="B",$DQ70="B"),0,$DT70)+IF(OR($DU70="B",$DV70="B"),0,$DY70)+IF(OR($DZ70="B",$EA70="B"),0,$ED70)+IF(OR($EE70="B",$EF70="B"),0,$EI70)</f>
        <v>188</v>
      </c>
      <c r="ES70" s="28">
        <f>IF(EJ70&gt;0,EQ70/EJ70," " )</f>
        <v>9.8181818181818183</v>
      </c>
      <c r="ET70" s="62">
        <f>IF(EL70&gt;0,ER70/EL70," " )</f>
        <v>8.9523809523809526</v>
      </c>
      <c r="EU70" s="63"/>
      <c r="EV70" s="270">
        <f>EQ70+EX$20-EJ70</f>
        <v>221</v>
      </c>
      <c r="EW70" s="272">
        <f>ER70+EX$20-EL70</f>
        <v>194</v>
      </c>
      <c r="EX70" s="23">
        <f>IF(EJ70&gt;0,EV70/EJ70," " )</f>
        <v>10.045454545454545</v>
      </c>
      <c r="EY70" s="74">
        <f>IF(EL70&gt;0,EW70/EL70," " )</f>
        <v>9.2380952380952372</v>
      </c>
      <c r="EZ70" s="63"/>
      <c r="FA70" s="368">
        <f>EJ70-EM70</f>
        <v>20</v>
      </c>
      <c r="FB70" s="369">
        <f>EM70</f>
        <v>2</v>
      </c>
      <c r="FC70" s="365">
        <f>G70+L70+Q70+V70+AA70+AF70+AK70+AP70+AU70+AZ70+BE70+BJ70+BO70+BT70+BY70+CD70+CI70+CN70+CS70+CX70+DC70+DH70+DM70+DR70+DW70+EB70+EG70</f>
        <v>14.17564297058666</v>
      </c>
      <c r="FD70" s="475">
        <f>IF(EJ70&gt;0,FC70/EJ70," " )</f>
        <v>0.64434740775393906</v>
      </c>
      <c r="FE70" s="488">
        <f>H70+M70+R70+W70+AB70+AG70+AL70+AQ70+AV70+BA70+BF70+BK70+BP70+BU70+BZ70+CE70+CJ70+CO70+CT70+CY70+DD70+DI70+DN70+DS70+DX70+EC70+EH70</f>
        <v>9.2171251234912237</v>
      </c>
      <c r="FF70" s="232">
        <f>IF(EJ70&gt;0,FE70/EJ70," " )</f>
        <v>0.41896023288596473</v>
      </c>
      <c r="FG70" s="15"/>
      <c r="FH70" s="37">
        <f t="shared" si="0"/>
        <v>44</v>
      </c>
    </row>
    <row r="71" spans="2:164" ht="17" customHeight="1" thickBot="1" x14ac:dyDescent="0.25">
      <c r="B71" s="284" t="s">
        <v>117</v>
      </c>
      <c r="C71" s="285" t="s">
        <v>118</v>
      </c>
      <c r="D71" s="328">
        <v>522952</v>
      </c>
      <c r="E71" s="329"/>
      <c r="F71" s="314">
        <v>20</v>
      </c>
      <c r="G71" s="335">
        <v>7.1428571428571397E-2</v>
      </c>
      <c r="H71" s="335">
        <v>0.11904761904761907</v>
      </c>
      <c r="I71" s="314">
        <f>SUM(E71:F71)+IF(E71="B",1,0)*E$102+IF(F71="B",1,0)*F$102+IF(E71="Løype",1)*$O$4+IF(F71="Løype",1)*$O$4+IF(E71="Arr",1)*$O$5+IF(F71="Arr",1)*$O$5</f>
        <v>20</v>
      </c>
      <c r="J71" s="330">
        <v>4</v>
      </c>
      <c r="K71" s="539"/>
      <c r="L71" s="278">
        <v>0.10416666666666663</v>
      </c>
      <c r="M71" s="278">
        <v>0.60416666666666674</v>
      </c>
      <c r="N71" s="314">
        <f>SUM(J71:K71)+IF(J71="B",1,0)*J$102+IF(K71="B",1,0)*K$102+IF(J71="Løype",1)*$O$4+IF(K71="Løype",1)*$O$4+IF(J71="Arr",1)*$O$5+IF(K71="Arr",1)*$O$5</f>
        <v>4</v>
      </c>
      <c r="O71" s="167" t="s">
        <v>62</v>
      </c>
      <c r="P71" s="331"/>
      <c r="Q71" s="278">
        <v>0.97916666666666663</v>
      </c>
      <c r="R71" s="278">
        <v>0.97916666666666663</v>
      </c>
      <c r="S71" s="314">
        <f>SUM(O71:P71)+IF(O71="B",1,0)*O$102+IF(P71="B",1,0)*P$102+IF(O71="Løype",1)*$O$4+IF(P71="Løype",1)*$O$4+IF(O71="Arr",1)*$O$5+IF(P71="Arr",1)*$O$5</f>
        <v>1</v>
      </c>
      <c r="T71" s="332">
        <v>21</v>
      </c>
      <c r="U71" s="331"/>
      <c r="V71" s="278">
        <v>0.14583333333333337</v>
      </c>
      <c r="W71" s="278">
        <v>0.22916666666666663</v>
      </c>
      <c r="X71" s="314">
        <f>SUM(T71:U71)+IF(T71="B",1,0)*T$102+IF(U71="B",1,0)*U$102+IF(T71="Løype",1)*$O$4+IF(U71="Løype",1)*$O$4+IF(T71="Arr",1)*$O$5+IF(U71="Arr",1)*$O$5</f>
        <v>21</v>
      </c>
      <c r="Y71" s="332">
        <v>3</v>
      </c>
      <c r="Z71" s="316"/>
      <c r="AA71" s="278">
        <v>0.11290322580645162</v>
      </c>
      <c r="AB71" s="278">
        <v>0.467741935483871</v>
      </c>
      <c r="AC71" s="314">
        <f>SUM(Y71:Z71)+IF(Y71="B",1,0)*Y$102+IF(Z71="B",1,0)*Z$102+IF(Y71="Løype",1)*$O$4+IF(Z71="Løype",1)*$O$4+IF(Y71="Arr",1)*$O$5+IF(Z71="Arr",1)*$O$5</f>
        <v>3</v>
      </c>
      <c r="AD71" s="332"/>
      <c r="AE71" s="316"/>
      <c r="AF71" s="278"/>
      <c r="AG71" s="278"/>
      <c r="AH71" s="314">
        <f>SUM(AD71:AE71)+IF(AD71="B",1,0)*AD$102+IF(AE71="B",1,0)*AE$102+IF(AD71="Løype",1)*$O$4+IF(AE71="Løype",1)*$O$4+IF(AD71="Arr",1)*$O$5+IF(AE71="Arr",1)*$O$5</f>
        <v>0</v>
      </c>
      <c r="AI71" s="286"/>
      <c r="AJ71" s="283"/>
      <c r="AK71" s="330"/>
      <c r="AL71" s="330"/>
      <c r="AM71" s="314">
        <f>SUM(AI71:AJ71)+IF(AI71="B",1,0)*AI$102+IF(AJ71="B",1,0)*AJ$102+IF(AI71="Løype",1)*$O$4+IF(AJ71="Løype",1)*$O$4+IF(AI71="Arr",1)*$O$5+IF(AJ71="Arr",1)*$O$5</f>
        <v>0</v>
      </c>
      <c r="AN71" s="286"/>
      <c r="AO71" s="283"/>
      <c r="AP71" s="330"/>
      <c r="AQ71" s="330"/>
      <c r="AR71" s="314">
        <f>SUM(AN71:AO71)+IF(AN71="B",1,0)*AN$102+IF(AO71="B",1,0)*AO$102+IF(AN71="Løype",1)*$O$4+IF(AO71="Løype",1)*$O$4+IF(AN71="Arr",1)*$O$5+IF(AO71="Arr",1)*$O$5</f>
        <v>0</v>
      </c>
      <c r="AS71" s="286"/>
      <c r="AT71" s="283"/>
      <c r="AU71" s="330"/>
      <c r="AV71" s="330"/>
      <c r="AW71" s="314">
        <f>SUM(AS71:AT71)+IF(AS71="B",1,0)*AS$102+IF(AT71="B",1,0)*AT$102+IF(AS71="Løype",1)*$O$4+IF(AT71="Løype",1)*$O$4+IF(AS71="Arr",1)*$O$5+IF(AT71="Arr",1)*$O$5</f>
        <v>0</v>
      </c>
      <c r="AX71" s="286"/>
      <c r="AY71" s="283">
        <v>22</v>
      </c>
      <c r="AZ71" s="278">
        <v>0.20370370370370372</v>
      </c>
      <c r="BA71" s="278">
        <v>0.5</v>
      </c>
      <c r="BB71" s="314">
        <f>SUM(AX71:AY71)+IF(AX71="B",1,0)*AX$102+IF(AY71="B",1,0)*AY$102+IF(AX71="Løype",1)*$O$4+IF(AY71="Løype",1)*$O$4+IF(AX71="Arr",1)*$O$5+IF(AY71="Arr",1)*$O$5</f>
        <v>22</v>
      </c>
      <c r="BC71" s="286"/>
      <c r="BD71" s="283"/>
      <c r="BE71" s="316"/>
      <c r="BF71" s="330"/>
      <c r="BG71" s="314">
        <f>SUM(BC71:BD71)+IF(BC71="B",1,0)*BC$102+IF(BD71="B",1,0)*BD$102+IF(BC71="Løype",1)*$O$4+IF(BD71="Løype",1)*$O$4+IF(BC71="Arr",1)*$O$5+IF(BD71="Arr",1)*$O$5</f>
        <v>0</v>
      </c>
      <c r="BH71" s="327"/>
      <c r="BI71" s="283"/>
      <c r="BJ71" s="316"/>
      <c r="BK71" s="330"/>
      <c r="BL71" s="314">
        <f>SUM(BH71:BI71)+IF(BH71="B",1,0)*BH$102+IF(BI71="B",1,0)*BI$102+IF(BH71="Løype",1)*$O$4+IF(BI71="Løype",1)*$O$4+IF(BH71="Arr",1)*$O$5+IF(BI71="Arr",1)*$O$5</f>
        <v>0</v>
      </c>
      <c r="BM71" s="334"/>
      <c r="BN71" s="283"/>
      <c r="BO71" s="316"/>
      <c r="BP71" s="330"/>
      <c r="BQ71" s="314">
        <f>SUM(BM71:BN71)+IF(BM71="B",1,0)*BM$102+IF(BN71="B",1,0)*BN$102+IF(BM71="Løype",1)*$O$4+IF(BN71="Løype",1)*$O$4+IF(BM71="Arr",1)*$O$5+IF(BN71="Arr",1)*$O$5</f>
        <v>0</v>
      </c>
      <c r="BR71" s="327"/>
      <c r="BS71" s="283"/>
      <c r="BT71" s="316"/>
      <c r="BU71" s="330"/>
      <c r="BV71" s="314">
        <f>SUM(BR71:BS71)+IF(BR71="B",1,0)*BR$102+IF(BS71="B",1,0)*BS$102+IF(BR71="Løype",1)*$O$4+IF(BS71="Løype",1)*$O$4+IF(BR71="Arr",1)*$O$5+IF(BS71="Arr",1)*$O$5</f>
        <v>0</v>
      </c>
      <c r="BW71" s="327"/>
      <c r="BX71" s="283"/>
      <c r="BY71" s="316"/>
      <c r="BZ71" s="330"/>
      <c r="CA71" s="314">
        <f>SUM(BW71:BX71)+IF(BW71="B",1,0)*BW$102+IF(BX71="B",1,0)*BX$102+IF(BW71="Løype",1)*$O$4+IF(BX71="Løype",1)*$O$4+IF(BW71="Arr",1)*$O$5+IF(BX71="Arr",1)*$O$5</f>
        <v>0</v>
      </c>
      <c r="CB71" s="327"/>
      <c r="CC71" s="283"/>
      <c r="CD71" s="316"/>
      <c r="CE71" s="330"/>
      <c r="CF71" s="314">
        <f>SUM(CB71:CC71)+IF(CB71="B",1,0)*CB$102+IF(CC71="B",1,0)*CC$102+IF(CB71="Løype",1)*$O$4+IF(CC71="Løype",1)*$O$4+IF(CB71="Arr",1)*$O$5+IF(CC71="Arr",1)*$O$5</f>
        <v>0</v>
      </c>
      <c r="CG71" s="327"/>
      <c r="CH71" s="283" t="s">
        <v>2</v>
      </c>
      <c r="CI71" s="333">
        <v>0.5</v>
      </c>
      <c r="CJ71" s="278">
        <v>5.0000000000000044E-2</v>
      </c>
      <c r="CK71" s="314">
        <f>SUM(CG71:CH71)+IF(CG71="B",1,0)*CG$102+IF(CH71="B",1,0)*CH$102+IF(CG71="Løype",1)*$O$4+IF(CH71="Løype",1)*$O$4+IF(CG71="Arr",1)*$O$5+IF(CH71="Arr",1)*$O$5</f>
        <v>28</v>
      </c>
      <c r="CL71" s="327">
        <v>3</v>
      </c>
      <c r="CM71" s="283"/>
      <c r="CN71" s="333">
        <v>7.8125E-2</v>
      </c>
      <c r="CO71" s="278">
        <v>0.109375</v>
      </c>
      <c r="CP71" s="314">
        <f>SUM(CL71:CM71)+IF(CL71="B",1,0)*CL$102+IF(CM71="B",1,0)*CM$102+IF(CL71="Løype",1)*$O$4+IF(CM71="Løype",1)*$O$4+IF(CL71="Arr",1)*$O$5+IF(CM71="Arr",1)*$O$5</f>
        <v>3</v>
      </c>
      <c r="CQ71" s="327"/>
      <c r="CR71" s="283"/>
      <c r="CS71" s="316"/>
      <c r="CT71" s="330"/>
      <c r="CU71" s="314">
        <f>SUM(CQ71:CR71)+IF(CQ71="B",1,0)*CQ$102+IF(CR71="B",1,0)*CR$102+IF(CQ71="Løype",1)*$O$4+IF(CR71="Løype",1)*$O$4+IF(CQ71="Arr",1)*$O$5+IF(CR71="Arr",1)*$O$5</f>
        <v>0</v>
      </c>
      <c r="CV71" s="327"/>
      <c r="CW71" s="283"/>
      <c r="CX71" s="333"/>
      <c r="CY71" s="330"/>
      <c r="CZ71" s="314">
        <f>SUM(CV71:CW71)+IF(CV71="B",1,0)*CV$102+IF(CW71="B",1,0)*CW$102+IF(CV71="Løype",1)*$O$4+IF(CW71="Løype",1)*$O$4+IF(CV71="Arr",1)*$O$5+IF(CW71="Arr",1)*$O$5</f>
        <v>0</v>
      </c>
      <c r="DA71" s="327"/>
      <c r="DB71" s="283"/>
      <c r="DC71" s="316"/>
      <c r="DD71" s="330"/>
      <c r="DE71" s="314">
        <f>SUM(DA71:DB71)+IF(DA71="B",1,0)*DA$102+IF(DB71="B",1,0)*DB$102+IF(DA71="Løype",1)*$O$4+IF(DB71="Løype",1)*$O$4+IF(DA71="Arr",1)*$O$5+IF(DB71="Arr",1)*$O$5</f>
        <v>0</v>
      </c>
      <c r="DF71" s="327"/>
      <c r="DG71" s="283"/>
      <c r="DH71" s="316"/>
      <c r="DI71" s="330"/>
      <c r="DJ71" s="314">
        <f>SUM(DF71:DG71)+IF(DF71="B",1,0)*DF$102+IF(DG71="B",1,0)*DG$102+IF(DF71="Løype",1)*$O$4+IF(DG71="Løype",1)*$O$4+IF(DF71="Arr",1)*$O$5+IF(DG71="Arr",1)*$O$5</f>
        <v>0</v>
      </c>
      <c r="DK71" s="327"/>
      <c r="DL71" s="283"/>
      <c r="DM71" s="316"/>
      <c r="DN71" s="330"/>
      <c r="DO71" s="314">
        <f>SUM(DK71:DL71)+IF(DK71="B",1,0)*DK$102+IF(DL71="B",1,0)*DL$102+IF(DK71="Løype",1)*$O$4+IF(DL71="Løype",1)*$O$4+IF(DK71="Arr",1)*$O$5+IF(DL71="Arr",1)*$O$5</f>
        <v>0</v>
      </c>
      <c r="DP71" s="327"/>
      <c r="DQ71" s="283">
        <v>21</v>
      </c>
      <c r="DR71" s="333">
        <v>0.12068965517241381</v>
      </c>
      <c r="DS71" s="278">
        <v>0.32758620689655171</v>
      </c>
      <c r="DT71" s="314">
        <f>SUM(DP71:DQ71)+IF(DP71="B",1,0)*DP$102+IF(DQ71="B",1,0)*DQ$102+IF(DP71="Løype",1)*$O$4+IF(DQ71="Løype",1)*$O$4+IF(DP71="Arr",1)*$O$5+IF(DQ71="Arr",1)*$O$5</f>
        <v>21</v>
      </c>
      <c r="DU71" s="327"/>
      <c r="DV71" s="283">
        <v>26</v>
      </c>
      <c r="DW71" s="333">
        <v>0.16666666666666663</v>
      </c>
      <c r="DX71" s="278">
        <v>0.46969696969696972</v>
      </c>
      <c r="DY71" s="314">
        <f>SUM(DU71:DV71)+IF(DU71="B",1,0)*DU$102+IF(DV71="B",1,0)*DV$102+IF(DU71="Løype",1)*$O$4+IF(DV71="Løype",1)*$O$4+IF(DU71="Arr",1)*$O$5+IF(DV71="Arr",1)*$O$5</f>
        <v>26</v>
      </c>
      <c r="DZ71" s="538"/>
      <c r="EA71" s="513">
        <v>24</v>
      </c>
      <c r="EB71" s="518">
        <v>0.4555555555555556</v>
      </c>
      <c r="EC71" s="520">
        <v>0.9</v>
      </c>
      <c r="ED71" s="314">
        <f>SUM(DZ71:EA71)+IF(DZ71="B",1,0)*DZ$102+IF(EA71="B",1,0)*EA$102+IF(DZ71="Løype",1)*$O$4+IF(EA71="Løype",1)*$O$4+IF(DZ71="Arr",1)*$O$5+IF(EA71="Arr",1)*$O$5</f>
        <v>24</v>
      </c>
      <c r="EE71" s="538"/>
      <c r="EF71" s="513">
        <v>28</v>
      </c>
      <c r="EG71" s="518">
        <v>3.8461538461538436E-2</v>
      </c>
      <c r="EH71" s="520">
        <v>0.16666666666666663</v>
      </c>
      <c r="EI71" s="314">
        <f>SUM(EE71:EF71)+IF(EE71="B",1,0)*EE$102+IF(EF71="B",1,0)*EF$102+IF(EE71="Løype",1)*$O$4+IF(EF71="Løype",1)*$O$4+IF(EE71="Arr",1)*$O$5+IF(EF71="Arr",1)*$O$5</f>
        <v>28</v>
      </c>
      <c r="EJ71" s="528">
        <f>COUNTIF($E71:$EI71,"&gt;0")/4+COUNTIF($E71:$EI71,"B")/4+COUNTIF($E71:$EI71,"Arr")/4+COUNTIF($E71:$EI71,"Løype")/4</f>
        <v>12</v>
      </c>
      <c r="EK71" s="575">
        <f>COUNTIF($BH71:$EI71,"&gt;0")/4+COUNTIF($BH71:$EI71,"B")/4+COUNTIF($BH71:$EI71,"Arr")/4+COUNTIF($BH71:$EI71,"Løype")/4</f>
        <v>6</v>
      </c>
      <c r="EL71" s="293">
        <f>COUNTIF($E71:$EI71,"&gt;0")/4+COUNTIF($E71:$EI71,"Arr")/4+COUNTIF($E71:$EI71,"Løype")/4-COUNTIF($E71:$EI71,"B")*3/4</f>
        <v>11</v>
      </c>
      <c r="EM71" s="293">
        <f>COUNTIF(E71:EI71,"Arr")+COUNTIF(E71:EI71,"Løype")</f>
        <v>1</v>
      </c>
      <c r="EN71" s="569">
        <f>COUNTIF(BH71:EI71,"Arr")+COUNTIF(BH71:EI71,"Løype")</f>
        <v>0</v>
      </c>
      <c r="EO71" s="300">
        <f>EK71-EN71</f>
        <v>6</v>
      </c>
      <c r="EP71" s="15"/>
      <c r="EQ71" s="61">
        <f>$I71+$N71+$S71+$X71+$AC71+$AH71+$AM71+$AR71+$AW71+$BB71+$BG71+$BL71+$BQ71+$BV71+$CA71+$CF71+$CK71+$CP71+$CU71+$CZ71+$DE71+$DJ71+$DO71+$DT71+$DY71+$ED71+$EI71</f>
        <v>201</v>
      </c>
      <c r="ER71" s="191">
        <f>IF(OR($E71="B",$F71="B"),0,$I71)+IF(OR($J71="B",$K71="B"),0,$N71)+IF(OR($O71="B",$P71="B"),0,$S71)+IF(OR($T71="B",$U71="B"),0,$X71)+IF(OR($Y71="B",$Z71="B"),0,$AC71)+IF(OR($AD71="B",$AE71="B"),0,$AH71)+IF(OR($AI71="B",$AJ71="B"),0,$AM71)+IF(OR($HP49="B",$AO71="B"),0,$AR71)+IF(OR($AS71="B",$AT71="B"),0,$AW71)+IF(OR($AX71="B",$AY71="B"),0,$BB71)+IF(OR($BC71="B",$BD71="B"),0,$BG71)+IF(OR($BH71="B",$BI71="B"),0,$BL71)+IF(OR($BM71="B",$BN71="B"),0,$BQ71)+IF(OR($BR71="B",$BS71="B"),0,$BV71)+IF(OR($BW71="B",$BX71="B"),0,$CA71)+IF(OR($CB71="B",$CC71="B"),0,$CF71)+IF(OR($CG71="B",$CH71="B"),0,$CK71)+IF(OR($CL71="B",$CM71="B"),0,$CP71)+IF(OR($CQ71="B",$CR71="B"),0,$CU71)+IF(OR($CV71="B",$CW71="B"),0,$CZ71)+IF(OR($DA71="B",$DB71="B"),0,$DE71)+IF(OR($DF71="B",$DG71="B"),0,$DJ71)+IF(OR($DK71="B",$DL71="B"),0,$DO71)+IF(OR($DP71="B",$DQ71="B"),0,$DT71)+IF(OR($DU71="B",$DV71="B"),0,$DY71)+IF(OR($DZ71="B",$EA71="B"),0,$ED71)+IF(OR($EE71="B",$EF71="B"),0,$EI71)</f>
        <v>173</v>
      </c>
      <c r="ES71" s="28">
        <f>IF(EJ71&gt;0,EQ71/EJ71," " )</f>
        <v>16.75</v>
      </c>
      <c r="ET71" s="62">
        <f>IF(EL71&gt;0,ER71/EL71," " )</f>
        <v>15.727272727272727</v>
      </c>
      <c r="EU71" s="63"/>
      <c r="EV71" s="270">
        <f>EQ71+EX$20-EJ71</f>
        <v>216</v>
      </c>
      <c r="EW71" s="272">
        <f>ER71+EX$20-EL71</f>
        <v>189</v>
      </c>
      <c r="EX71" s="23">
        <f>IF(EJ71&gt;0,EV71/EJ71," " )</f>
        <v>18</v>
      </c>
      <c r="EY71" s="74">
        <f>IF(EL71&gt;0,EW71/EL71," " )</f>
        <v>17.181818181818183</v>
      </c>
      <c r="EZ71" s="63"/>
      <c r="FA71" s="368">
        <f>EJ71-EM71</f>
        <v>11</v>
      </c>
      <c r="FB71" s="369">
        <f>EM71</f>
        <v>1</v>
      </c>
      <c r="FC71" s="365">
        <f>G71+L71+Q71+V71+AA71+AF71+AK71+AP71+AU71+AZ71+BE71+BJ71+BO71+BT71+BY71+CD71+CI71+CN71+CS71+CX71+DC71+DH71+DM71+DR71+DW71+EB71+EG71</f>
        <v>2.9767005834615676</v>
      </c>
      <c r="FD71" s="475">
        <f>IF(EJ71&gt;0,FC71/EJ71," " )</f>
        <v>0.24805838195513064</v>
      </c>
      <c r="FE71" s="488">
        <f>H71+M71+R71+W71+AB71+AG71+AL71+AQ71+AV71+BA71+BF71+BK71+BP71+BU71+BZ71+CE71+CJ71+CO71+CT71+CY71+DD71+DI71+DN71+DS71+DX71+EC71+EH71</f>
        <v>4.922614397791679</v>
      </c>
      <c r="FF71" s="232">
        <f>IF(EJ71&gt;0,FE71/EJ71," " )</f>
        <v>0.41021786648263991</v>
      </c>
      <c r="FG71" s="15"/>
      <c r="FH71" s="37">
        <f t="shared" si="0"/>
        <v>45</v>
      </c>
    </row>
    <row r="72" spans="2:164" ht="17" customHeight="1" thickBot="1" x14ac:dyDescent="0.25">
      <c r="B72" s="284" t="s">
        <v>73</v>
      </c>
      <c r="C72" s="285" t="s">
        <v>74</v>
      </c>
      <c r="D72" s="328">
        <v>531342</v>
      </c>
      <c r="E72" s="329"/>
      <c r="F72" s="314"/>
      <c r="G72" s="314"/>
      <c r="H72" s="314"/>
      <c r="I72" s="314">
        <f>SUM(E72:F72)+IF(E72="B",1,0)*E$102+IF(F72="B",1,0)*F$102+IF(E72="Løype",1)*$O$4+IF(F72="Løype",1)*$O$4+IF(E72="Arr",1)*$O$5+IF(F72="Arr",1)*$O$5</f>
        <v>0</v>
      </c>
      <c r="J72" s="330"/>
      <c r="K72" s="330"/>
      <c r="L72" s="330"/>
      <c r="M72" s="330"/>
      <c r="N72" s="314">
        <f>SUM(J72:K72)+IF(J72="B",1,0)*J$102+IF(K72="B",1,0)*K$102+IF(J72="Løype",1)*$O$4+IF(K72="Løype",1)*$O$4+IF(J72="Arr",1)*$O$5+IF(K72="Arr",1)*$O$5</f>
        <v>0</v>
      </c>
      <c r="O72" s="332">
        <v>13</v>
      </c>
      <c r="P72" s="331"/>
      <c r="Q72" s="278">
        <v>0.47916666666666663</v>
      </c>
      <c r="R72" s="278">
        <v>0.39583333333333337</v>
      </c>
      <c r="S72" s="314">
        <f>SUM(O72:P72)+IF(O72="B",1,0)*O$102+IF(P72="B",1,0)*P$102+IF(O72="Løype",1)*$O$4+IF(P72="Løype",1)*$O$4+IF(O72="Arr",1)*$O$5+IF(P72="Arr",1)*$O$5</f>
        <v>13</v>
      </c>
      <c r="T72" s="332">
        <v>13</v>
      </c>
      <c r="U72" s="331"/>
      <c r="V72" s="278">
        <v>0.47916666666666663</v>
      </c>
      <c r="W72" s="278">
        <v>0.4375</v>
      </c>
      <c r="X72" s="314">
        <f>SUM(T72:U72)+IF(T72="B",1,0)*T$102+IF(U72="B",1,0)*U$102+IF(T72="Løype",1)*$O$4+IF(U72="Løype",1)*$O$4+IF(T72="Arr",1)*$O$5+IF(U72="Arr",1)*$O$5</f>
        <v>13</v>
      </c>
      <c r="Y72" s="332"/>
      <c r="Z72" s="316">
        <v>24</v>
      </c>
      <c r="AA72" s="278">
        <v>0.17741935483870963</v>
      </c>
      <c r="AB72" s="278">
        <v>8.064516129032262E-2</v>
      </c>
      <c r="AC72" s="314">
        <f>SUM(Y72:Z72)+IF(Y72="B",1,0)*Y$102+IF(Z72="B",1,0)*Z$102+IF(Y72="Løype",1)*$O$4+IF(Z72="Løype",1)*$O$4+IF(Y72="Arr",1)*$O$5+IF(Z72="Arr",1)*$O$5</f>
        <v>24</v>
      </c>
      <c r="AD72" s="332"/>
      <c r="AE72" s="43" t="s">
        <v>7</v>
      </c>
      <c r="AF72" s="278">
        <v>0.83333333333333337</v>
      </c>
      <c r="AG72" s="278">
        <v>0.83333333333333337</v>
      </c>
      <c r="AH72" s="314">
        <f>SUM(AD72:AE72)+IF(AD72="B",1,0)*AD$102+IF(AE72="B",1,0)*AE$102+IF(AD72="Løype",1)*$O$4+IF(AE72="Løype",1)*$O$4+IF(AD72="Arr",1)*$O$5+IF(AE72="Arr",1)*$O$5</f>
        <v>4</v>
      </c>
      <c r="AI72" s="286"/>
      <c r="AJ72" s="283"/>
      <c r="AK72" s="330"/>
      <c r="AL72" s="330"/>
      <c r="AM72" s="314">
        <f>SUM(AI72:AJ72)+IF(AI72="B",1,0)*AI$102+IF(AJ72="B",1,0)*AJ$102+IF(AI72="Løype",1)*$O$4+IF(AJ72="Løype",1)*$O$4+IF(AI72="Arr",1)*$O$5+IF(AJ72="Arr",1)*$O$5</f>
        <v>0</v>
      </c>
      <c r="AN72" s="286"/>
      <c r="AO72" s="283">
        <v>12</v>
      </c>
      <c r="AP72" s="278">
        <v>0.52083333333333326</v>
      </c>
      <c r="AQ72" s="278">
        <v>0.35416666666666663</v>
      </c>
      <c r="AR72" s="314">
        <f>SUM(AN72:AO72)+IF(AN72="B",1,0)*AN$102+IF(AO72="B",1,0)*AO$102+IF(AN72="Løype",1)*$O$4+IF(AO72="Løype",1)*$O$4+IF(AN72="Arr",1)*$O$5+IF(AO72="Arr",1)*$O$5</f>
        <v>12</v>
      </c>
      <c r="AS72" s="286"/>
      <c r="AT72" s="283">
        <v>11</v>
      </c>
      <c r="AU72" s="278">
        <v>0.54347826086956519</v>
      </c>
      <c r="AV72" s="278">
        <v>0.36956521739130432</v>
      </c>
      <c r="AW72" s="314">
        <f>SUM(AS72:AT72)+IF(AS72="B",1,0)*AS$102+IF(AT72="B",1,0)*AT$102+IF(AS72="Løype",1)*$O$4+IF(AT72="Løype",1)*$O$4+IF(AS72="Arr",1)*$O$5+IF(AT72="Arr",1)*$O$5</f>
        <v>11</v>
      </c>
      <c r="AX72" s="286"/>
      <c r="AY72" s="283"/>
      <c r="AZ72" s="278"/>
      <c r="BA72" s="278"/>
      <c r="BB72" s="314">
        <f>SUM(AX72:AY72)+IF(AX72="B",1,0)*AX$102+IF(AY72="B",1,0)*AY$102+IF(AX72="Løype",1)*$O$4+IF(AY72="Løype",1)*$O$4+IF(AX72="Arr",1)*$O$5+IF(AY72="Arr",1)*$O$5</f>
        <v>0</v>
      </c>
      <c r="BC72" s="286"/>
      <c r="BD72" s="283"/>
      <c r="BE72" s="316"/>
      <c r="BF72" s="330"/>
      <c r="BG72" s="314">
        <f>SUM(BC72:BD72)+IF(BC72="B",1,0)*BC$102+IF(BD72="B",1,0)*BD$102+IF(BC72="Løype",1)*$O$4+IF(BD72="Løype",1)*$O$4+IF(BC72="Arr",1)*$O$5+IF(BD72="Arr",1)*$O$5</f>
        <v>0</v>
      </c>
      <c r="BH72" s="327"/>
      <c r="BI72" s="283">
        <v>8</v>
      </c>
      <c r="BJ72" s="333">
        <v>0.42307692307692313</v>
      </c>
      <c r="BK72" s="278">
        <v>0.80769230769230771</v>
      </c>
      <c r="BL72" s="314">
        <f>SUM(BH72:BI72)+IF(BH72="B",1,0)*BH$102+IF(BI72="B",1,0)*BI$102+IF(BH72="Løype",1)*$O$4+IF(BI72="Løype",1)*$O$4+IF(BH72="Arr",1)*$O$5+IF(BI72="Arr",1)*$O$5</f>
        <v>8</v>
      </c>
      <c r="BM72" s="334"/>
      <c r="BN72" s="283">
        <v>16</v>
      </c>
      <c r="BO72" s="333">
        <v>0.3125</v>
      </c>
      <c r="BP72" s="278">
        <v>0.8125</v>
      </c>
      <c r="BQ72" s="314">
        <f>SUM(BM72:BN72)+IF(BM72="B",1,0)*BM$102+IF(BN72="B",1,0)*BN$102+IF(BM72="Løype",1)*$O$4+IF(BN72="Løype",1)*$O$4+IF(BM72="Arr",1)*$O$5+IF(BN72="Arr",1)*$O$5</f>
        <v>16</v>
      </c>
      <c r="BR72" s="327"/>
      <c r="BS72" s="283">
        <v>22</v>
      </c>
      <c r="BT72" s="333">
        <v>0.02</v>
      </c>
      <c r="BU72" s="278">
        <v>2.0000000000000018E-2</v>
      </c>
      <c r="BV72" s="314">
        <f>SUM(BR72:BS72)+IF(BR72="B",1,0)*BR$102+IF(BS72="B",1,0)*BS$102+IF(BR72="Løype",1)*$O$4+IF(BS72="Løype",1)*$O$4+IF(BR72="Arr",1)*$O$5+IF(BS72="Arr",1)*$O$5</f>
        <v>22</v>
      </c>
      <c r="BW72" s="327"/>
      <c r="BX72" s="283">
        <v>25</v>
      </c>
      <c r="BY72" s="333">
        <v>0.15000000000000002</v>
      </c>
      <c r="BZ72" s="278">
        <v>0.25</v>
      </c>
      <c r="CA72" s="314">
        <f>SUM(BW72:BX72)+IF(BW72="B",1,0)*BW$102+IF(BX72="B",1,0)*BX$102+IF(BW72="Løype",1)*$O$4+IF(BX72="Løype",1)*$O$4+IF(BW72="Arr",1)*$O$5+IF(BX72="Arr",1)*$O$5</f>
        <v>25</v>
      </c>
      <c r="CB72" s="327"/>
      <c r="CC72" s="283">
        <v>13</v>
      </c>
      <c r="CD72" s="333">
        <v>0.55000000000000004</v>
      </c>
      <c r="CE72" s="278">
        <v>0.48333333333333328</v>
      </c>
      <c r="CF72" s="314">
        <f>SUM(CB72:CC72)+IF(CB72="B",1,0)*CB$102+IF(CC72="B",1,0)*CC$102+IF(CB72="Løype",1)*$O$4+IF(CC72="Løype",1)*$O$4+IF(CB72="Arr",1)*$O$5+IF(CC72="Arr",1)*$O$5</f>
        <v>13</v>
      </c>
      <c r="CG72" s="327"/>
      <c r="CH72" s="283"/>
      <c r="CI72" s="316"/>
      <c r="CJ72" s="330"/>
      <c r="CK72" s="314">
        <f>SUM(CG72:CH72)+IF(CG72="B",1,0)*CG$102+IF(CH72="B",1,0)*CH$102+IF(CG72="Løype",1)*$O$4+IF(CH72="Løype",1)*$O$4+IF(CG72="Arr",1)*$O$5+IF(CH72="Arr",1)*$O$5</f>
        <v>0</v>
      </c>
      <c r="CL72" s="327"/>
      <c r="CM72" s="283"/>
      <c r="CN72" s="316"/>
      <c r="CO72" s="330"/>
      <c r="CP72" s="314">
        <f>SUM(CL72:CM72)+IF(CL72="B",1,0)*CL$102+IF(CM72="B",1,0)*CM$102+IF(CL72="Løype",1)*$O$4+IF(CM72="Løype",1)*$O$4+IF(CL72="Arr",1)*$O$5+IF(CM72="Arr",1)*$O$5</f>
        <v>0</v>
      </c>
      <c r="CQ72" s="327"/>
      <c r="CR72" s="283"/>
      <c r="CS72" s="316"/>
      <c r="CT72" s="330"/>
      <c r="CU72" s="314">
        <f>SUM(CQ72:CR72)+IF(CQ72="B",1,0)*CQ$102+IF(CR72="B",1,0)*CR$102+IF(CQ72="Løype",1)*$O$4+IF(CR72="Løype",1)*$O$4+IF(CQ72="Arr",1)*$O$5+IF(CR72="Arr",1)*$O$5</f>
        <v>0</v>
      </c>
      <c r="CV72" s="327"/>
      <c r="CW72" s="283"/>
      <c r="CX72" s="333"/>
      <c r="CY72" s="330"/>
      <c r="CZ72" s="314">
        <f>SUM(CV72:CW72)+IF(CV72="B",1,0)*CV$102+IF(CW72="B",1,0)*CW$102+IF(CV72="Løype",1)*$O$4+IF(CW72="Løype",1)*$O$4+IF(CV72="Arr",1)*$O$5+IF(CW72="Arr",1)*$O$5</f>
        <v>0</v>
      </c>
      <c r="DA72" s="327"/>
      <c r="DB72" s="283"/>
      <c r="DC72" s="333"/>
      <c r="DD72" s="330"/>
      <c r="DE72" s="314">
        <f>SUM(DA72:DB72)+IF(DA72="B",1,0)*DA$102+IF(DB72="B",1,0)*DB$102+IF(DA72="Løype",1)*$O$4+IF(DB72="Løype",1)*$O$4+IF(DA72="Arr",1)*$O$5+IF(DB72="Arr",1)*$O$5</f>
        <v>0</v>
      </c>
      <c r="DF72" s="327"/>
      <c r="DG72" s="283"/>
      <c r="DH72" s="316"/>
      <c r="DI72" s="330"/>
      <c r="DJ72" s="314">
        <f>SUM(DF72:DG72)+IF(DF72="B",1,0)*DF$102+IF(DG72="B",1,0)*DG$102+IF(DF72="Løype",1)*$O$4+IF(DG72="Løype",1)*$O$4+IF(DF72="Arr",1)*$O$5+IF(DG72="Arr",1)*$O$5</f>
        <v>0</v>
      </c>
      <c r="DK72" s="327"/>
      <c r="DL72" s="283"/>
      <c r="DM72" s="316"/>
      <c r="DN72" s="330"/>
      <c r="DO72" s="314">
        <f>SUM(DK72:DL72)+IF(DK72="B",1,0)*DK$102+IF(DL72="B",1,0)*DL$102+IF(DK72="Løype",1)*$O$4+IF(DL72="Løype",1)*$O$4+IF(DK72="Arr",1)*$O$5+IF(DL72="Arr",1)*$O$5</f>
        <v>0</v>
      </c>
      <c r="DP72" s="327"/>
      <c r="DQ72" s="283"/>
      <c r="DR72" s="316"/>
      <c r="DS72" s="330"/>
      <c r="DT72" s="314">
        <f>SUM(DP72:DQ72)+IF(DP72="B",1,0)*DP$102+IF(DQ72="B",1,0)*DQ$102+IF(DP72="Løype",1)*$O$4+IF(DQ72="Løype",1)*$O$4+IF(DP72="Arr",1)*$O$5+IF(DQ72="Arr",1)*$O$5</f>
        <v>0</v>
      </c>
      <c r="DU72" s="327"/>
      <c r="DV72" s="283"/>
      <c r="DW72" s="316"/>
      <c r="DX72" s="330"/>
      <c r="DY72" s="314">
        <f>SUM(DU72:DV72)+IF(DU72="B",1,0)*DU$102+IF(DV72="B",1,0)*DV$102+IF(DU72="Løype",1)*$O$4+IF(DV72="Løype",1)*$O$4+IF(DU72="Arr",1)*$O$5+IF(DV72="Arr",1)*$O$5</f>
        <v>0</v>
      </c>
      <c r="DZ72" s="538"/>
      <c r="EA72" s="513">
        <v>20</v>
      </c>
      <c r="EB72" s="518">
        <v>0.54444444444444451</v>
      </c>
      <c r="EC72" s="520">
        <v>0.41111111111111109</v>
      </c>
      <c r="ED72" s="314">
        <f>SUM(DZ72:EA72)+IF(DZ72="B",1,0)*DZ$102+IF(EA72="B",1,0)*EA$102+IF(DZ72="Løype",1)*$O$4+IF(EA72="Løype",1)*$O$4+IF(DZ72="Arr",1)*$O$5+IF(EA72="Arr",1)*$O$5</f>
        <v>20</v>
      </c>
      <c r="EE72" s="538"/>
      <c r="EF72" s="513">
        <v>26</v>
      </c>
      <c r="EG72" s="518">
        <v>8.9743589743589758E-2</v>
      </c>
      <c r="EH72" s="520">
        <v>3.8461538461538436E-2</v>
      </c>
      <c r="EI72" s="314">
        <f>SUM(EE72:EF72)+IF(EE72="B",1,0)*EE$102+IF(EF72="B",1,0)*EF$102+IF(EE72="Løype",1)*$O$4+IF(EF72="Løype",1)*$O$4+IF(EE72="Arr",1)*$O$5+IF(EF72="Arr",1)*$O$5</f>
        <v>26</v>
      </c>
      <c r="EJ72" s="528">
        <f>COUNTIF($E72:$EI72,"&gt;0")/4+COUNTIF($E72:$EI72,"B")/4+COUNTIF($E72:$EI72,"Arr")/4+COUNTIF($E72:$EI72,"Løype")/4</f>
        <v>13</v>
      </c>
      <c r="EK72" s="575">
        <f>COUNTIF($BH72:$EI72,"&gt;0")/4+COUNTIF($BH72:$EI72,"B")/4+COUNTIF($BH72:$EI72,"Arr")/4+COUNTIF($BH72:$EI72,"Løype")/4</f>
        <v>7</v>
      </c>
      <c r="EL72" s="293">
        <f>COUNTIF($E72:$EI72,"&gt;0")/4+COUNTIF($E72:$EI72,"Arr")/4+COUNTIF($E72:$EI72,"Løype")/4-COUNTIF($E72:$EI72,"B")*3/4</f>
        <v>13</v>
      </c>
      <c r="EM72" s="293">
        <f>COUNTIF(E72:EI72,"Arr")+COUNTIF(E72:EI72,"Løype")</f>
        <v>1</v>
      </c>
      <c r="EN72" s="569">
        <f>COUNTIF(BH72:EI72,"Arr")+COUNTIF(BH72:EI72,"Løype")</f>
        <v>0</v>
      </c>
      <c r="EO72" s="300">
        <f>EK72-EN72</f>
        <v>7</v>
      </c>
      <c r="EP72" s="15"/>
      <c r="EQ72" s="61">
        <f>$I72+$N72+$S72+$X72+$AC72+$AH72+$AM72+$AR72+$AW72+$BB72+$BG72+$BL72+$BQ72+$BV72+$CA72+$CF72+$CK72+$CP72+$CU72+$CZ72+$DE72+$DJ72+$DO72+$DT72+$DY72+$ED72+$EI72</f>
        <v>207</v>
      </c>
      <c r="ER72" s="191">
        <f>IF(OR($E72="B",$F72="B"),0,$I72)+IF(OR($J72="B",$K72="B"),0,$N72)+IF(OR($O72="B",$P72="B"),0,$S72)+IF(OR($T72="B",$U72="B"),0,$X72)+IF(OR($Y72="B",$Z72="B"),0,$AC72)+IF(OR($AD72="B",$AE72="B"),0,$AH72)+IF(OR($AI72="B",$AJ72="B"),0,$AM72)+IF(OR($HP51="B",$AO72="B"),0,$AR72)+IF(OR($AS72="B",$AT72="B"),0,$AW72)+IF(OR($AX72="B",$AY72="B"),0,$BB72)+IF(OR($BC72="B",$BD72="B"),0,$BG72)+IF(OR($BH72="B",$BI72="B"),0,$BL72)+IF(OR($BM72="B",$BN72="B"),0,$BQ72)+IF(OR($BR72="B",$BS72="B"),0,$BV72)+IF(OR($BW72="B",$BX72="B"),0,$CA72)+IF(OR($CB72="B",$CC72="B"),0,$CF72)+IF(OR($CG72="B",$CH72="B"),0,$CK72)+IF(OR($CL72="B",$CM72="B"),0,$CP72)+IF(OR($CQ72="B",$CR72="B"),0,$CU72)+IF(OR($CV72="B",$CW72="B"),0,$CZ72)+IF(OR($DA72="B",$DB72="B"),0,$DE72)+IF(OR($DF72="B",$DG72="B"),0,$DJ72)+IF(OR($DK72="B",$DL72="B"),0,$DO72)+IF(OR($DP72="B",$DQ72="B"),0,$DT72)+IF(OR($DU72="B",$DV72="B"),0,$DY72)+IF(OR($DZ72="B",$EA72="B"),0,$ED72)+IF(OR($EE72="B",$EF72="B"),0,$EI72)</f>
        <v>207</v>
      </c>
      <c r="ES72" s="28">
        <f>IF(EJ72&gt;0,EQ72/EJ72," " )</f>
        <v>15.923076923076923</v>
      </c>
      <c r="ET72" s="62">
        <f>IF(EL72&gt;0,ER72/EL72," " )</f>
        <v>15.923076923076923</v>
      </c>
      <c r="EU72" s="63"/>
      <c r="EV72" s="270">
        <f>EQ72+EX$20-EJ72</f>
        <v>221</v>
      </c>
      <c r="EW72" s="272">
        <f>ER72+EX$20-EL72</f>
        <v>221</v>
      </c>
      <c r="EX72" s="23">
        <f>IF(EJ72&gt;0,EV72/EJ72," " )</f>
        <v>17</v>
      </c>
      <c r="EY72" s="74">
        <f>IF(EL72&gt;0,EW72/EL72," " )</f>
        <v>17</v>
      </c>
      <c r="EZ72" s="63"/>
      <c r="FA72" s="368">
        <f>EJ72-EM72</f>
        <v>12</v>
      </c>
      <c r="FB72" s="369">
        <f>EM72</f>
        <v>1</v>
      </c>
      <c r="FC72" s="365">
        <f>G72+L72+Q72+V72+AA72+AF72+AK72+AP72+AU72+AZ72+BE72+BJ72+BO72+BT72+BY72+CD72+CI72+CN72+CS72+CX72+DC72+DH72+DM72+DR72+DW72+EB72+EG72</f>
        <v>5.1231625729732322</v>
      </c>
      <c r="FD72" s="475">
        <f>IF(EJ72&gt;0,FC72/EJ72," " )</f>
        <v>0.39408942869024866</v>
      </c>
      <c r="FE72" s="488">
        <f>H72+M72+R72+W72+AB72+AG72+AL72+AQ72+AV72+BA72+BF72+BK72+BP72+BU72+BZ72+CE72+CJ72+CO72+CT72+CY72+DD72+DI72+DN72+DS72+DX72+EC72+EH72</f>
        <v>5.2941420026132517</v>
      </c>
      <c r="FF72" s="232">
        <f>IF(EJ72&gt;0,FE72/EJ72," " )</f>
        <v>0.40724169250871167</v>
      </c>
      <c r="FG72" s="15"/>
      <c r="FH72" s="37">
        <f t="shared" si="0"/>
        <v>46</v>
      </c>
    </row>
    <row r="73" spans="2:164" ht="17" thickBot="1" x14ac:dyDescent="0.25">
      <c r="B73" s="284" t="s">
        <v>301</v>
      </c>
      <c r="C73" s="285" t="s">
        <v>302</v>
      </c>
      <c r="D73" s="328"/>
      <c r="E73" s="329"/>
      <c r="F73" s="314"/>
      <c r="G73" s="314"/>
      <c r="H73" s="314"/>
      <c r="I73" s="314"/>
      <c r="J73" s="330"/>
      <c r="K73" s="330"/>
      <c r="L73" s="330"/>
      <c r="M73" s="330"/>
      <c r="N73" s="314"/>
      <c r="O73" s="332"/>
      <c r="P73" s="331"/>
      <c r="Q73" s="330"/>
      <c r="R73" s="330"/>
      <c r="S73" s="314"/>
      <c r="T73" s="332"/>
      <c r="U73" s="331"/>
      <c r="V73" s="330"/>
      <c r="W73" s="330"/>
      <c r="X73" s="314"/>
      <c r="Y73" s="332"/>
      <c r="Z73" s="316"/>
      <c r="AA73" s="278"/>
      <c r="AB73" s="278"/>
      <c r="AC73" s="314"/>
      <c r="AD73" s="332"/>
      <c r="AE73" s="316"/>
      <c r="AF73" s="330"/>
      <c r="AG73" s="330"/>
      <c r="AH73" s="314"/>
      <c r="AI73" s="286"/>
      <c r="AJ73" s="283"/>
      <c r="AK73" s="330"/>
      <c r="AL73" s="330"/>
      <c r="AM73" s="314"/>
      <c r="AN73" s="286"/>
      <c r="AO73" s="283"/>
      <c r="AP73" s="330"/>
      <c r="AQ73" s="330"/>
      <c r="AR73" s="314"/>
      <c r="AS73" s="286"/>
      <c r="AT73" s="283"/>
      <c r="AU73" s="330"/>
      <c r="AV73" s="330"/>
      <c r="AW73" s="314"/>
      <c r="AX73" s="286"/>
      <c r="AY73" s="283"/>
      <c r="AZ73" s="330"/>
      <c r="BA73" s="330"/>
      <c r="BB73" s="314"/>
      <c r="BC73" s="286"/>
      <c r="BD73" s="283"/>
      <c r="BE73" s="333"/>
      <c r="BF73" s="278"/>
      <c r="BG73" s="314"/>
      <c r="BH73" s="327"/>
      <c r="BI73" s="283"/>
      <c r="BJ73" s="316"/>
      <c r="BK73" s="330"/>
      <c r="BL73" s="314"/>
      <c r="BM73" s="334"/>
      <c r="BN73" s="283"/>
      <c r="BO73" s="316"/>
      <c r="BP73" s="330"/>
      <c r="BQ73" s="314"/>
      <c r="BR73" s="327"/>
      <c r="BS73" s="283"/>
      <c r="BT73" s="316"/>
      <c r="BU73" s="330"/>
      <c r="BV73" s="314"/>
      <c r="BW73" s="327"/>
      <c r="BX73" s="283"/>
      <c r="BY73" s="333"/>
      <c r="BZ73" s="330"/>
      <c r="CA73" s="314"/>
      <c r="CB73" s="327"/>
      <c r="CC73" s="283">
        <v>17</v>
      </c>
      <c r="CD73" s="333">
        <v>0.41666666666666663</v>
      </c>
      <c r="CE73" s="278">
        <v>0.35</v>
      </c>
      <c r="CF73" s="314">
        <f>SUM(CB73:CC73)+IF(CB73="B",1,0)*CB$102+IF(CC73="B",1,0)*CC$102+IF(CB73="Løype",1)*$O$4+IF(CC73="Løype",1)*$O$4+IF(CB73="Arr",1)*$O$5+IF(CC73="Arr",1)*$O$5</f>
        <v>17</v>
      </c>
      <c r="CG73" s="327"/>
      <c r="CH73" s="283">
        <v>24</v>
      </c>
      <c r="CI73" s="333">
        <v>0.21666666666666667</v>
      </c>
      <c r="CJ73" s="278">
        <v>0.18333333333333335</v>
      </c>
      <c r="CK73" s="314">
        <f>SUM(CG73:CH73)+IF(CG73="B",1,0)*CG$102+IF(CH73="B",1,0)*CH$102+IF(CG73="Løype",1)*$O$4+IF(CH73="Løype",1)*$O$4+IF(CG73="Arr",1)*$O$5+IF(CH73="Arr",1)*$O$5</f>
        <v>24</v>
      </c>
      <c r="CL73" s="327"/>
      <c r="CM73" s="283">
        <v>12</v>
      </c>
      <c r="CN73" s="333">
        <v>0.640625</v>
      </c>
      <c r="CO73" s="511">
        <v>0.796875</v>
      </c>
      <c r="CP73" s="314">
        <f>SUM(CL73:CM73)+IF(CL73="B",1,0)*CL$102+IF(CM73="B",1,0)*CM$102+IF(CL73="Løype",1)*$O$4+IF(CM73="Løype",1)*$O$4+IF(CL73="Arr",1)*$O$5+IF(CM73="Arr",1)*$O$5</f>
        <v>12</v>
      </c>
      <c r="CQ73" s="327"/>
      <c r="CR73" s="283"/>
      <c r="CS73" s="316"/>
      <c r="CT73" s="330"/>
      <c r="CU73" s="314">
        <f>SUM(CQ73:CR73)+IF(CQ73="B",1,0)*CQ$102+IF(CR73="B",1,0)*CR$102+IF(CQ73="Løype",1)*$O$4+IF(CR73="Løype",1)*$O$4+IF(CQ73="Arr",1)*$O$5+IF(CR73="Arr",1)*$O$5</f>
        <v>0</v>
      </c>
      <c r="CV73" s="327"/>
      <c r="CW73" s="283">
        <v>21</v>
      </c>
      <c r="CX73" s="333">
        <v>0.37878787878787878</v>
      </c>
      <c r="CY73" s="278">
        <v>0.28787878787878785</v>
      </c>
      <c r="CZ73" s="314">
        <f>SUM(CV73:CW73)+IF(CV73="B",1,0)*CV$102+IF(CW73="B",1,0)*CW$102+IF(CV73="Løype",1)*$O$4+IF(CW73="Løype",1)*$O$4+IF(CV73="Arr",1)*$O$5+IF(CW73="Arr",1)*$O$5</f>
        <v>21</v>
      </c>
      <c r="DA73" s="327"/>
      <c r="DB73" s="283"/>
      <c r="DC73" s="316"/>
      <c r="DD73" s="330"/>
      <c r="DE73" s="314">
        <f>SUM(DA73:DB73)+IF(DA73="B",1,0)*DA$102+IF(DB73="B",1,0)*DB$102+IF(DA73="Løype",1)*$O$4+IF(DB73="Løype",1)*$O$4+IF(DA73="Arr",1)*$O$5+IF(DB73="Arr",1)*$O$5</f>
        <v>0</v>
      </c>
      <c r="DF73" s="327"/>
      <c r="DG73" s="283"/>
      <c r="DH73" s="316"/>
      <c r="DI73" s="330"/>
      <c r="DJ73" s="314">
        <f>SUM(DF73:DG73)+IF(DF73="B",1,0)*DF$102+IF(DG73="B",1,0)*DG$102+IF(DF73="Løype",1)*$O$4+IF(DG73="Løype",1)*$O$4+IF(DF73="Arr",1)*$O$5+IF(DG73="Arr",1)*$O$5</f>
        <v>0</v>
      </c>
      <c r="DK73" s="327"/>
      <c r="DL73" s="283"/>
      <c r="DM73" s="316"/>
      <c r="DN73" s="330"/>
      <c r="DO73" s="314">
        <f>SUM(DK73:DL73)+IF(DK73="B",1,0)*DK$102+IF(DL73="B",1,0)*DL$102+IF(DK73="Løype",1)*$O$4+IF(DL73="Løype",1)*$O$4+IF(DK73="Arr",1)*$O$5+IF(DL73="Arr",1)*$O$5</f>
        <v>0</v>
      </c>
      <c r="DP73" s="327"/>
      <c r="DQ73" s="283"/>
      <c r="DR73" s="316"/>
      <c r="DS73" s="330"/>
      <c r="DT73" s="314">
        <f>SUM(DP73:DQ73)+IF(DP73="B",1,0)*DP$102+IF(DQ73="B",1,0)*DQ$102+IF(DP73="Løype",1)*$O$4+IF(DQ73="Løype",1)*$O$4+IF(DP73="Arr",1)*$O$5+IF(DQ73="Arr",1)*$O$5</f>
        <v>0</v>
      </c>
      <c r="DU73" s="327"/>
      <c r="DV73" s="283"/>
      <c r="DW73" s="316"/>
      <c r="DX73" s="330"/>
      <c r="DY73" s="314">
        <f>SUM(DU73:DV73)+IF(DU73="B",1,0)*DU$102+IF(DV73="B",1,0)*DV$102+IF(DU73="Løype",1)*$O$4+IF(DV73="Løype",1)*$O$4+IF(DU73="Arr",1)*$O$5+IF(DV73="Arr",1)*$O$5</f>
        <v>0</v>
      </c>
      <c r="DZ73" s="538"/>
      <c r="EA73" s="513"/>
      <c r="EB73" s="43"/>
      <c r="EC73" s="197"/>
      <c r="ED73" s="314">
        <f>SUM(DZ73:EA73)+IF(DZ73="B",1,0)*DZ$102+IF(EA73="B",1,0)*EA$102+IF(DZ73="Løype",1)*$O$4+IF(EA73="Løype",1)*$O$4+IF(DZ73="Arr",1)*$O$5+IF(EA73="Arr",1)*$O$5</f>
        <v>0</v>
      </c>
      <c r="EE73" s="538"/>
      <c r="EF73" s="513"/>
      <c r="EG73" s="43"/>
      <c r="EH73" s="197"/>
      <c r="EI73" s="314">
        <f>SUM(EE73:EF73)+IF(EE73="B",1,0)*EE$102+IF(EF73="B",1,0)*EF$102+IF(EE73="Løype",1)*$O$4+IF(EF73="Løype",1)*$O$4+IF(EE73="Arr",1)*$O$5+IF(EF73="Arr",1)*$O$5</f>
        <v>0</v>
      </c>
      <c r="EJ73" s="528">
        <f>COUNTIF($E73:$EI73,"&gt;0")/4+COUNTIF($E73:$EI73,"B")/4+COUNTIF($E73:$EI73,"Arr")/4+COUNTIF($E73:$EI73,"Løype")/4</f>
        <v>4</v>
      </c>
      <c r="EK73" s="575">
        <f>COUNTIF($BH73:$EI73,"&gt;0")/4+COUNTIF($BH73:$EI73,"B")/4+COUNTIF($BH73:$EI73,"Arr")/4+COUNTIF($BH73:$EI73,"Løype")/4</f>
        <v>4</v>
      </c>
      <c r="EL73" s="293">
        <f>COUNTIF($E73:$EI73,"&gt;0")/4+COUNTIF($E73:$EI73,"Arr")/4+COUNTIF($E73:$EI73,"Løype")/4-COUNTIF($E73:$EI73,"B")*3/4</f>
        <v>4</v>
      </c>
      <c r="EM73" s="293">
        <f>COUNTIF(E73:EI73,"Arr")+COUNTIF(E73:EI73,"Løype")</f>
        <v>0</v>
      </c>
      <c r="EN73" s="569">
        <f>COUNTIF(BH73:EI73,"Arr")+COUNTIF(BH73:EI73,"Løype")</f>
        <v>0</v>
      </c>
      <c r="EO73" s="300">
        <f>EK73-EN73</f>
        <v>4</v>
      </c>
      <c r="EP73" s="15"/>
      <c r="EQ73" s="61">
        <f>$I73+$N73+$S73+$X73+$AC73+$AH73+$AM73+$AR73+$AW73+$BB73+$BG73+$BL73+$BQ73+$BV73+$CA73+$CF73+$CK73+$CP73+$CU73+$CZ73+$DE73+$DJ73+$DO73+$DT73+$DY73+$ED73+$EI73</f>
        <v>74</v>
      </c>
      <c r="ER73" s="191">
        <f>IF(OR($E73="B",$F73="B"),0,$I73)+IF(OR($J73="B",$K73="B"),0,$N73)+IF(OR($O73="B",$P73="B"),0,$S73)+IF(OR($T73="B",$U73="B"),0,$X73)+IF(OR($Y73="B",$Z73="B"),0,$AC73)+IF(OR($AD73="B",$AE73="B"),0,$AH73)+IF(OR($AI73="B",$AJ73="B"),0,$AM73)+IF(OR($HP52="B",$AO73="B"),0,$AR73)+IF(OR($AS73="B",$AT73="B"),0,$AW73)+IF(OR($AX73="B",$AY73="B"),0,$BB73)+IF(OR($BC73="B",$BD73="B"),0,$BG73)+IF(OR($BH73="B",$BI73="B"),0,$BL73)+IF(OR($BM73="B",$BN73="B"),0,$BQ73)+IF(OR($BR73="B",$BS73="B"),0,$BV73)+IF(OR($BW73="B",$BX73="B"),0,$CA73)+IF(OR($CB73="B",$CC73="B"),0,$CF73)+IF(OR($CG73="B",$CH73="B"),0,$CK73)+IF(OR($CL73="B",$CM73="B"),0,$CP73)+IF(OR($CQ73="B",$CR73="B"),0,$CU73)+IF(OR($CV73="B",$CW73="B"),0,$CZ73)+IF(OR($DA73="B",$DB73="B"),0,$DE73)+IF(OR($DF73="B",$DG73="B"),0,$DJ73)+IF(OR($DK73="B",$DL73="B"),0,$DO73)+IF(OR($DP73="B",$DQ73="B"),0,$DT73)+IF(OR($DU73="B",$DV73="B"),0,$DY73)+IF(OR($DZ73="B",$EA73="B"),0,$ED73)+IF(OR($EE73="B",$EF73="B"),0,$EI73)</f>
        <v>74</v>
      </c>
      <c r="ES73" s="28">
        <f>IF(EJ73&gt;0,EQ73/EJ73," " )</f>
        <v>18.5</v>
      </c>
      <c r="ET73" s="62">
        <f>IF(EL73&gt;0,ER73/EL73," " )</f>
        <v>18.5</v>
      </c>
      <c r="EU73" s="63"/>
      <c r="EV73" s="270">
        <f>EQ73+EX$20-EJ73</f>
        <v>97</v>
      </c>
      <c r="EW73" s="272">
        <f>ER73+EX$20-EL73</f>
        <v>97</v>
      </c>
      <c r="EX73" s="23">
        <f>IF(EJ73&gt;0,EV73/EJ73," " )</f>
        <v>24.25</v>
      </c>
      <c r="EY73" s="74">
        <f>IF(EL73&gt;0,EW73/EL73," " )</f>
        <v>24.25</v>
      </c>
      <c r="EZ73" s="63"/>
      <c r="FA73" s="368">
        <f>EJ73-EM73</f>
        <v>4</v>
      </c>
      <c r="FB73" s="369">
        <f>EM73</f>
        <v>0</v>
      </c>
      <c r="FC73" s="365">
        <f>G73+L73+Q73+V73+AA73+AF73+AK73+AP73+AU73+AZ73+BE73+BJ73+BO73+BT73+BY73+CD73+CI73+CN73+CS73+CX73+DC73+DH73+DM73+DR73+DW73+EB73+EG73</f>
        <v>1.6527462121212122</v>
      </c>
      <c r="FD73" s="475">
        <f>IF(EJ73&gt;0,FC73/EJ73," " )</f>
        <v>0.41318655303030305</v>
      </c>
      <c r="FE73" s="488">
        <f>H73+M73+R73+W73+AB73+AG73+AL73+AQ73+AV73+BA73+BF73+BK73+BP73+BU73+BZ73+CE73+CJ73+CO73+CT73+CY73+DD73+DI73+DN73+DS73+DX73+EC73+EH73</f>
        <v>1.6180871212121211</v>
      </c>
      <c r="FF73" s="232">
        <f>IF(EJ73&gt;0,FE73/EJ73," " )</f>
        <v>0.40452178030303027</v>
      </c>
      <c r="FG73" s="15"/>
      <c r="FH73" s="37">
        <f t="shared" si="0"/>
        <v>47</v>
      </c>
    </row>
    <row r="74" spans="2:164" ht="17" thickBot="1" x14ac:dyDescent="0.25">
      <c r="B74" s="516" t="s">
        <v>348</v>
      </c>
      <c r="C74" s="517" t="s">
        <v>349</v>
      </c>
      <c r="D74" s="328"/>
      <c r="E74" s="329"/>
      <c r="F74" s="314"/>
      <c r="G74" s="314"/>
      <c r="H74" s="314"/>
      <c r="I74" s="314"/>
      <c r="J74" s="330"/>
      <c r="K74" s="330"/>
      <c r="L74" s="330"/>
      <c r="M74" s="330"/>
      <c r="N74" s="314"/>
      <c r="O74" s="332"/>
      <c r="P74" s="331"/>
      <c r="Q74" s="330"/>
      <c r="R74" s="330"/>
      <c r="S74" s="314"/>
      <c r="T74" s="332"/>
      <c r="U74" s="331"/>
      <c r="V74" s="330"/>
      <c r="W74" s="330"/>
      <c r="X74" s="314"/>
      <c r="Y74" s="332"/>
      <c r="Z74" s="316"/>
      <c r="AA74" s="278"/>
      <c r="AB74" s="278"/>
      <c r="AC74" s="314"/>
      <c r="AD74" s="332"/>
      <c r="AE74" s="316"/>
      <c r="AF74" s="330"/>
      <c r="AG74" s="330"/>
      <c r="AH74" s="314"/>
      <c r="AI74" s="286"/>
      <c r="AJ74" s="283"/>
      <c r="AK74" s="330"/>
      <c r="AL74" s="330"/>
      <c r="AM74" s="314"/>
      <c r="AN74" s="286"/>
      <c r="AO74" s="283"/>
      <c r="AP74" s="330"/>
      <c r="AQ74" s="330"/>
      <c r="AR74" s="314"/>
      <c r="AS74" s="286"/>
      <c r="AT74" s="283"/>
      <c r="AU74" s="330"/>
      <c r="AV74" s="330"/>
      <c r="AW74" s="314"/>
      <c r="AX74" s="286"/>
      <c r="AY74" s="283"/>
      <c r="AZ74" s="330"/>
      <c r="BA74" s="330"/>
      <c r="BB74" s="314"/>
      <c r="BC74" s="286"/>
      <c r="BD74" s="283"/>
      <c r="BE74" s="333"/>
      <c r="BF74" s="278"/>
      <c r="BG74" s="314"/>
      <c r="BH74" s="327"/>
      <c r="BI74" s="283"/>
      <c r="BJ74" s="316"/>
      <c r="BK74" s="330"/>
      <c r="BL74" s="314"/>
      <c r="BM74" s="334"/>
      <c r="BN74" s="283"/>
      <c r="BO74" s="316"/>
      <c r="BP74" s="330"/>
      <c r="BQ74" s="314"/>
      <c r="BR74" s="327"/>
      <c r="BS74" s="283"/>
      <c r="BT74" s="316"/>
      <c r="BU74" s="330"/>
      <c r="BV74" s="314"/>
      <c r="BW74" s="327"/>
      <c r="BX74" s="283"/>
      <c r="BY74" s="333"/>
      <c r="BZ74" s="278"/>
      <c r="CA74" s="314"/>
      <c r="CB74" s="327"/>
      <c r="CC74" s="283"/>
      <c r="CD74" s="316"/>
      <c r="CE74" s="330"/>
      <c r="CF74" s="314"/>
      <c r="CG74" s="327"/>
      <c r="CH74" s="283"/>
      <c r="CI74" s="316"/>
      <c r="CJ74" s="330"/>
      <c r="CK74" s="314"/>
      <c r="CL74" s="327"/>
      <c r="CM74" s="283"/>
      <c r="CN74" s="316"/>
      <c r="CO74" s="330"/>
      <c r="CP74" s="314"/>
      <c r="CQ74" s="327"/>
      <c r="CR74" s="283"/>
      <c r="CS74" s="316"/>
      <c r="CT74" s="330"/>
      <c r="CU74" s="314"/>
      <c r="CV74" s="327"/>
      <c r="CW74" s="513" t="s">
        <v>7</v>
      </c>
      <c r="CX74" s="333">
        <v>0.89393939393939392</v>
      </c>
      <c r="CY74" s="278">
        <v>0.89393939393939392</v>
      </c>
      <c r="CZ74" s="314">
        <f>SUM(CV74:CW74)+IF(CV74="B",1,0)*CV$102+IF(CW74="B",1,0)*CW$102+IF(CV74="Løype",1)*$O$4+IF(CW74="Løype",1)*$O$4+IF(CV74="Arr",1)*$O$5+IF(CW74="Arr",1)*$O$5</f>
        <v>4</v>
      </c>
      <c r="DA74" s="327"/>
      <c r="DB74" s="283"/>
      <c r="DC74" s="316"/>
      <c r="DD74" s="330"/>
      <c r="DE74" s="314">
        <f>SUM(DA74:DB74)+IF(DA74="B",1,0)*DA$102+IF(DB74="B",1,0)*DB$102+IF(DA74="Løype",1)*$O$4+IF(DB74="Løype",1)*$O$4+IF(DA74="Arr",1)*$O$5+IF(DB74="Arr",1)*$O$5</f>
        <v>0</v>
      </c>
      <c r="DF74" s="327"/>
      <c r="DG74" s="283"/>
      <c r="DH74" s="316"/>
      <c r="DI74" s="330"/>
      <c r="DJ74" s="314">
        <f>SUM(DF74:DG74)+IF(DF74="B",1,0)*DF$102+IF(DG74="B",1,0)*DG$102+IF(DF74="Løype",1)*$O$4+IF(DG74="Løype",1)*$O$4+IF(DF74="Arr",1)*$O$5+IF(DG74="Arr",1)*$O$5</f>
        <v>0</v>
      </c>
      <c r="DK74" s="327"/>
      <c r="DL74" s="283"/>
      <c r="DM74" s="316"/>
      <c r="DN74" s="330"/>
      <c r="DO74" s="314">
        <f>SUM(DK74:DL74)+IF(DK74="B",1,0)*DK$102+IF(DL74="B",1,0)*DL$102+IF(DK74="Løype",1)*$O$4+IF(DL74="Løype",1)*$O$4+IF(DK74="Arr",1)*$O$5+IF(DL74="Arr",1)*$O$5</f>
        <v>0</v>
      </c>
      <c r="DP74" s="327">
        <v>5</v>
      </c>
      <c r="DQ74" s="283"/>
      <c r="DR74" s="333">
        <v>0.15517241379310343</v>
      </c>
      <c r="DS74" s="278">
        <v>8.6206896551724088E-2</v>
      </c>
      <c r="DT74" s="314">
        <f>SUM(DP74:DQ74)+IF(DP74="B",1,0)*DP$102+IF(DQ74="B",1,0)*DQ$102+IF(DP74="Løype",1)*$O$4+IF(DQ74="Løype",1)*$O$4+IF(DP74="Arr",1)*$O$5+IF(DQ74="Arr",1)*$O$5</f>
        <v>5</v>
      </c>
      <c r="DU74" s="327"/>
      <c r="DV74" s="283"/>
      <c r="DW74" s="316"/>
      <c r="DX74" s="330"/>
      <c r="DY74" s="314">
        <f>SUM(DU74:DV74)+IF(DU74="B",1,0)*DU$102+IF(DV74="B",1,0)*DV$102+IF(DU74="Løype",1)*$O$4+IF(DV74="Løype",1)*$O$4+IF(DU74="Arr",1)*$O$5+IF(DV74="Arr",1)*$O$5</f>
        <v>0</v>
      </c>
      <c r="DZ74" s="538">
        <v>8</v>
      </c>
      <c r="EA74" s="513"/>
      <c r="EB74" s="518">
        <v>0.16666666666666663</v>
      </c>
      <c r="EC74" s="520">
        <v>0.18888888888888888</v>
      </c>
      <c r="ED74" s="314">
        <f>SUM(DZ74:EA74)+IF(DZ74="B",1,0)*DZ$102+IF(EA74="B",1,0)*EA$102+IF(DZ74="Løype",1)*$O$4+IF(EA74="Løype",1)*$O$4+IF(DZ74="Arr",1)*$O$5+IF(EA74="Arr",1)*$O$5</f>
        <v>8</v>
      </c>
      <c r="EE74" s="538"/>
      <c r="EF74" s="513"/>
      <c r="EG74" s="518"/>
      <c r="EH74" s="520"/>
      <c r="EI74" s="314">
        <f>SUM(EE74:EF74)+IF(EE74="B",1,0)*EE$102+IF(EF74="B",1,0)*EF$102+IF(EE74="Løype",1)*$O$4+IF(EF74="Løype",1)*$O$4+IF(EE74="Arr",1)*$O$5+IF(EF74="Arr",1)*$O$5</f>
        <v>0</v>
      </c>
      <c r="EJ74" s="528">
        <f>COUNTIF($E74:$EI74,"&gt;0")/4+COUNTIF($E74:$EI74,"B")/4+COUNTIF($E74:$EI74,"Arr")/4+COUNTIF($E74:$EI74,"Løype")/4</f>
        <v>3</v>
      </c>
      <c r="EK74" s="575">
        <f>COUNTIF($BH74:$EI74,"&gt;0")/4+COUNTIF($BH74:$EI74,"B")/4+COUNTIF($BH74:$EI74,"Arr")/4+COUNTIF($BH74:$EI74,"Løype")/4</f>
        <v>3</v>
      </c>
      <c r="EL74" s="293">
        <f>COUNTIF($E74:$EI74,"&gt;0")/4+COUNTIF($E74:$EI74,"Arr")/4+COUNTIF($E74:$EI74,"Løype")/4-COUNTIF($E74:$EI74,"B")*3/4</f>
        <v>3</v>
      </c>
      <c r="EM74" s="293">
        <f>COUNTIF(E74:EI74,"Arr")+COUNTIF(E74:EI74,"Løype")</f>
        <v>1</v>
      </c>
      <c r="EN74" s="569">
        <f>COUNTIF(BH74:EI74,"Arr")+COUNTIF(BH74:EI74,"Løype")</f>
        <v>1</v>
      </c>
      <c r="EO74" s="300">
        <f>EK74-EN74</f>
        <v>2</v>
      </c>
      <c r="EP74" s="15"/>
      <c r="EQ74" s="61">
        <f>$I74+$N74+$S74+$X74+$AC74+$AH74+$AM74+$AR74+$AW74+$BB74+$BG74+$BL74+$BQ74+$BV74+$CA74+$CF74+$CK74+$CP74+$CU74+$CZ74+$DE74+$DJ74+$DO74+$DT74+$DY74+$ED74+$EI74</f>
        <v>17</v>
      </c>
      <c r="ER74" s="191">
        <f>IF(OR($E74="B",$F74="B"),0,$I74)+IF(OR($J74="B",$K74="B"),0,$N74)+IF(OR($O74="B",$P74="B"),0,$S74)+IF(OR($T74="B",$U74="B"),0,$X74)+IF(OR($Y74="B",$Z74="B"),0,$AC74)+IF(OR($AD74="B",$AE74="B"),0,$AH74)+IF(OR($AI74="B",$AJ74="B"),0,$AM74)+IF(OR($HP52="B",$AO74="B"),0,$AR74)+IF(OR($AS74="B",$AT74="B"),0,$AW74)+IF(OR($AX74="B",$AY74="B"),0,$BB74)+IF(OR($BC74="B",$BD74="B"),0,$BG74)+IF(OR($BH74="B",$BI74="B"),0,$BL74)+IF(OR($BM74="B",$BN74="B"),0,$BQ74)+IF(OR($BR74="B",$BS74="B"),0,$BV74)+IF(OR($BW74="B",$BX74="B"),0,$CA74)+IF(OR($CB74="B",$CC74="B"),0,$CF74)+IF(OR($CG74="B",$CH74="B"),0,$CK74)+IF(OR($CL74="B",$CM74="B"),0,$CP74)+IF(OR($CQ74="B",$CR74="B"),0,$CU74)+IF(OR($CV74="B",$CW74="B"),0,$CZ74)+IF(OR($DA74="B",$DB74="B"),0,$DE74)+IF(OR($DF74="B",$DG74="B"),0,$DJ74)+IF(OR($DK74="B",$DL74="B"),0,$DO74)+IF(OR($DP74="B",$DQ74="B"),0,$DT74)+IF(OR($DU74="B",$DV74="B"),0,$DY74)+IF(OR($DZ74="B",$EA74="B"),0,$ED74)+IF(OR($EE74="B",$EF74="B"),0,$EI74)</f>
        <v>17</v>
      </c>
      <c r="ES74" s="28">
        <f>IF(EJ74&gt;0,EQ74/EJ74," " )</f>
        <v>5.666666666666667</v>
      </c>
      <c r="ET74" s="62">
        <f>IF(EL74&gt;0,ER74/EL74," " )</f>
        <v>5.666666666666667</v>
      </c>
      <c r="EU74" s="63"/>
      <c r="EV74" s="270">
        <f>EQ74+EX$20-EJ74</f>
        <v>41</v>
      </c>
      <c r="EW74" s="272">
        <f>ER74+EX$20-EL74</f>
        <v>41</v>
      </c>
      <c r="EX74" s="23">
        <f>IF(EJ74&gt;0,EV74/EJ74," " )</f>
        <v>13.666666666666666</v>
      </c>
      <c r="EY74" s="74">
        <f>IF(EL74&gt;0,EW74/EL74," " )</f>
        <v>13.666666666666666</v>
      </c>
      <c r="EZ74" s="63"/>
      <c r="FA74" s="368">
        <f>EJ74-EM74</f>
        <v>2</v>
      </c>
      <c r="FB74" s="369">
        <f>EM74</f>
        <v>1</v>
      </c>
      <c r="FC74" s="365">
        <f>G74+L74+Q74+V74+AA74+AF74+AK74+AP74+AU74+AZ74+BE74+BJ74+BO74+BT74+BY74+CD74+CI74+CN74+CS74+CX74+DC74+DH74+DM74+DR74+DW74+EB74+EG74</f>
        <v>1.2157784743991638</v>
      </c>
      <c r="FD74" s="475">
        <f>IF(EJ74&gt;0,FC74/EJ74," " )</f>
        <v>0.4052594914663879</v>
      </c>
      <c r="FE74" s="488">
        <f>H74+M74+R74+W74+AB74+AG74+AL74+AQ74+AV74+BA74+BF74+BK74+BP74+BU74+BZ74+CE74+CJ74+CO74+CT74+CY74+DD74+DI74+DN74+DS74+DX74+EC74+EH74</f>
        <v>1.1690351793800069</v>
      </c>
      <c r="FF74" s="232">
        <f>IF(EJ74&gt;0,FE74/EJ74," " )</f>
        <v>0.38967839312666896</v>
      </c>
      <c r="FG74" s="15"/>
      <c r="FH74" s="37">
        <f t="shared" si="0"/>
        <v>48</v>
      </c>
    </row>
    <row r="75" spans="2:164" ht="17" thickBot="1" x14ac:dyDescent="0.25">
      <c r="B75" s="284" t="s">
        <v>154</v>
      </c>
      <c r="C75" s="285" t="s">
        <v>155</v>
      </c>
      <c r="D75" s="328">
        <v>521321</v>
      </c>
      <c r="E75" s="329"/>
      <c r="F75" s="314"/>
      <c r="G75" s="314"/>
      <c r="H75" s="314"/>
      <c r="I75" s="314">
        <f>SUM(E75:F75)+IF(E75="B",1,0)*E$102+IF(F75="B",1,0)*F$102+IF(E75="Løype",1)*$O$4+IF(F75="Løype",1)*$O$4+IF(E75="Arr",1)*$O$5+IF(F75="Arr",1)*$O$5</f>
        <v>0</v>
      </c>
      <c r="J75" s="330"/>
      <c r="K75" s="330"/>
      <c r="L75" s="330"/>
      <c r="M75" s="330"/>
      <c r="N75" s="314">
        <f>SUM(J75:K75)+IF(J75="B",1,0)*J$102+IF(K75="B",1,0)*K$102+IF(J75="Løype",1)*$O$4+IF(K75="Løype",1)*$O$4+IF(J75="Arr",1)*$O$5+IF(K75="Arr",1)*$O$5</f>
        <v>0</v>
      </c>
      <c r="O75" s="332"/>
      <c r="P75" s="331"/>
      <c r="Q75" s="330"/>
      <c r="R75" s="330"/>
      <c r="S75" s="314">
        <f>SUM(O75:P75)+IF(O75="B",1,0)*O$102+IF(P75="B",1,0)*P$102+IF(O75="Løype",1)*$O$4+IF(P75="Løype",1)*$O$4+IF(O75="Arr",1)*$O$5+IF(P75="Arr",1)*$O$5</f>
        <v>0</v>
      </c>
      <c r="T75" s="332"/>
      <c r="U75" s="331"/>
      <c r="V75" s="330"/>
      <c r="W75" s="330"/>
      <c r="X75" s="314">
        <f>SUM(T75:U75)+IF(T75="B",1,0)*T$102+IF(U75="B",1,0)*U$102+IF(T75="Løype",1)*$O$4+IF(U75="Løype",1)*$O$4+IF(T75="Arr",1)*$O$5+IF(U75="Arr",1)*$O$5</f>
        <v>0</v>
      </c>
      <c r="Y75" s="332"/>
      <c r="Z75" s="316"/>
      <c r="AA75" s="330"/>
      <c r="AB75" s="330"/>
      <c r="AC75" s="314">
        <f>SUM(Y75:Z75)+IF(Y75="B",1,0)*Y$102+IF(Z75="B",1,0)*Z$102+IF(Y75="Løype",1)*$O$4+IF(Z75="Løype",1)*$O$4+IF(Y75="Arr",1)*$O$5+IF(Z75="Arr",1)*$O$5</f>
        <v>0</v>
      </c>
      <c r="AD75" s="332">
        <v>1</v>
      </c>
      <c r="AE75" s="316"/>
      <c r="AF75" s="278">
        <v>0.40476190476190477</v>
      </c>
      <c r="AG75" s="278">
        <v>0.73809523809523814</v>
      </c>
      <c r="AH75" s="314">
        <f>SUM(AD75:AE75)+IF(AD75="B",1,0)*AD$102+IF(AE75="B",1,0)*AE$102+IF(AD75="Løype",1)*$O$4+IF(AE75="Løype",1)*$O$4+IF(AD75="Arr",1)*$O$5+IF(AE75="Arr",1)*$O$5</f>
        <v>1</v>
      </c>
      <c r="AI75" s="286"/>
      <c r="AJ75" s="283"/>
      <c r="AK75" s="330"/>
      <c r="AL75" s="330"/>
      <c r="AM75" s="314">
        <f>SUM(AI75:AJ75)+IF(AI75="B",1,0)*AI$102+IF(AJ75="B",1,0)*AJ$102+IF(AI75="Løype",1)*$O$4+IF(AJ75="Løype",1)*$O$4+IF(AI75="Arr",1)*$O$5+IF(AJ75="Arr",1)*$O$5</f>
        <v>0</v>
      </c>
      <c r="AN75" s="286">
        <v>2</v>
      </c>
      <c r="AO75" s="283"/>
      <c r="AP75" s="278">
        <v>0.1875</v>
      </c>
      <c r="AQ75" s="278">
        <v>0.1875</v>
      </c>
      <c r="AR75" s="314">
        <f>SUM(AN75:AO75)+IF(AN75="B",1,0)*AN$102+IF(AO75="B",1,0)*AO$102+IF(AN75="Løype",1)*$O$4+IF(AO75="Løype",1)*$O$4+IF(AN75="Arr",1)*$O$5+IF(AO75="Arr",1)*$O$5</f>
        <v>2</v>
      </c>
      <c r="AS75" s="286"/>
      <c r="AT75" s="283"/>
      <c r="AU75" s="330"/>
      <c r="AV75" s="330"/>
      <c r="AW75" s="314">
        <f>SUM(AS75:AT75)+IF(AS75="B",1,0)*AS$102+IF(AT75="B",1,0)*AT$102+IF(AS75="Løype",1)*$O$4+IF(AT75="Løype",1)*$O$4+IF(AS75="Arr",1)*$O$5+IF(AT75="Arr",1)*$O$5</f>
        <v>0</v>
      </c>
      <c r="AX75" s="286"/>
      <c r="AY75" s="283"/>
      <c r="AZ75" s="330"/>
      <c r="BA75" s="330"/>
      <c r="BB75" s="314">
        <f>SUM(AX75:AY75)+IF(AX75="B",1,0)*AX$102+IF(AY75="B",1,0)*AY$102+IF(AX75="Løype",1)*$O$4+IF(AY75="Løype",1)*$O$4+IF(AX75="Arr",1)*$O$5+IF(AY75="Arr",1)*$O$5</f>
        <v>0</v>
      </c>
      <c r="BC75" s="286"/>
      <c r="BD75" s="283"/>
      <c r="BE75" s="316"/>
      <c r="BF75" s="330"/>
      <c r="BG75" s="314">
        <f>SUM(BC75:BD75)+IF(BC75="B",1,0)*BC$102+IF(BD75="B",1,0)*BD$102+IF(BC75="Løype",1)*$O$4+IF(BD75="Løype",1)*$O$4+IF(BC75="Arr",1)*$O$5+IF(BD75="Arr",1)*$O$5</f>
        <v>0</v>
      </c>
      <c r="BH75" s="327"/>
      <c r="BI75" s="283"/>
      <c r="BJ75" s="316"/>
      <c r="BK75" s="330"/>
      <c r="BL75" s="314">
        <f>SUM(BH75:BI75)+IF(BH75="B",1,0)*BH$102+IF(BI75="B",1,0)*BI$102+IF(BH75="Løype",1)*$O$4+IF(BI75="Løype",1)*$O$4+IF(BH75="Arr",1)*$O$5+IF(BI75="Arr",1)*$O$5</f>
        <v>0</v>
      </c>
      <c r="BM75" s="334"/>
      <c r="BN75" s="283"/>
      <c r="BO75" s="316"/>
      <c r="BP75" s="330"/>
      <c r="BQ75" s="314">
        <f>SUM(BM75:BN75)+IF(BM75="B",1,0)*BM$102+IF(BN75="B",1,0)*BN$102+IF(BM75="Løype",1)*$O$4+IF(BN75="Løype",1)*$O$4+IF(BM75="Arr",1)*$O$5+IF(BN75="Arr",1)*$O$5</f>
        <v>0</v>
      </c>
      <c r="BR75" s="327">
        <v>2</v>
      </c>
      <c r="BS75" s="283"/>
      <c r="BT75" s="333">
        <v>0.14000000000000001</v>
      </c>
      <c r="BU75" s="278">
        <v>0.33999999999999997</v>
      </c>
      <c r="BV75" s="314">
        <f>SUM(BR75:BS75)+IF(BR75="B",1,0)*BR$102+IF(BS75="B",1,0)*BS$102+IF(BR75="Løype",1)*$O$4+IF(BS75="Løype",1)*$O$4+IF(BR75="Arr",1)*$O$5+IF(BS75="Arr",1)*$O$5</f>
        <v>2</v>
      </c>
      <c r="BW75" s="327">
        <v>2</v>
      </c>
      <c r="BX75" s="283"/>
      <c r="BY75" s="333">
        <v>0.18333333333333335</v>
      </c>
      <c r="BZ75" s="278">
        <v>0.81666666666666665</v>
      </c>
      <c r="CA75" s="314">
        <f>SUM(BW75:BX75)+IF(BW75="B",1,0)*BW$102+IF(BX75="B",1,0)*BX$102+IF(BW75="Løype",1)*$O$4+IF(BX75="Løype",1)*$O$4+IF(BW75="Arr",1)*$O$5+IF(BX75="Arr",1)*$O$5</f>
        <v>2</v>
      </c>
      <c r="CB75" s="327">
        <v>1</v>
      </c>
      <c r="CC75" s="283"/>
      <c r="CD75" s="333">
        <v>0.68333333333333335</v>
      </c>
      <c r="CE75" s="278">
        <v>0.6166666666666667</v>
      </c>
      <c r="CF75" s="314">
        <f>SUM(CB75:CC75)+IF(CB75="B",1,0)*CB$102+IF(CC75="B",1,0)*CC$102+IF(CB75="Løype",1)*$O$4+IF(CC75="Løype",1)*$O$4+IF(CB75="Arr",1)*$O$5+IF(CC75="Arr",1)*$O$5</f>
        <v>1</v>
      </c>
      <c r="CG75" s="503">
        <v>1</v>
      </c>
      <c r="CH75" s="283"/>
      <c r="CI75" s="316">
        <v>0.15</v>
      </c>
      <c r="CJ75" s="278">
        <v>0.15</v>
      </c>
      <c r="CK75" s="314">
        <f>SUM(CG75:CH75)+IF(CG75="B",1,0)*CG$102+IF(CH75="B",1,0)*CH$102+IF(CG75="Løype",1)*$O$4+IF(CH75="Løype",1)*$O$4+IF(CG75="Arr",1)*$O$5+IF(CH75="Arr",1)*$O$5</f>
        <v>1</v>
      </c>
      <c r="CL75" s="327">
        <v>2</v>
      </c>
      <c r="CM75" s="283"/>
      <c r="CN75" s="333">
        <v>0.109375</v>
      </c>
      <c r="CO75" s="278">
        <v>7.8125E-2</v>
      </c>
      <c r="CP75" s="314">
        <f>SUM(CL75:CM75)+IF(CL75="B",1,0)*CL$102+IF(CM75="B",1,0)*CM$102+IF(CL75="Løype",1)*$O$4+IF(CM75="Løype",1)*$O$4+IF(CL75="Arr",1)*$O$5+IF(CM75="Arr",1)*$O$5</f>
        <v>2</v>
      </c>
      <c r="CQ75" s="327"/>
      <c r="CR75" s="283"/>
      <c r="CS75" s="316"/>
      <c r="CT75" s="330"/>
      <c r="CU75" s="314">
        <f>SUM(CQ75:CR75)+IF(CQ75="B",1,0)*CQ$102+IF(CR75="B",1,0)*CR$102+IF(CQ75="Løype",1)*$O$4+IF(CR75="Løype",1)*$O$4+IF(CQ75="Arr",1)*$O$5+IF(CR75="Arr",1)*$O$5</f>
        <v>0</v>
      </c>
      <c r="CV75" s="327">
        <v>1</v>
      </c>
      <c r="CW75" s="283"/>
      <c r="CX75" s="333">
        <v>0.22727272727272729</v>
      </c>
      <c r="CY75" s="278">
        <v>0.5</v>
      </c>
      <c r="CZ75" s="314">
        <f>SUM(CV75:CW75)+IF(CV75="B",1,0)*CV$102+IF(CW75="B",1,0)*CW$102+IF(CV75="Løype",1)*$O$4+IF(CW75="Løype",1)*$O$4+IF(CV75="Arr",1)*$O$5+IF(CW75="Arr",1)*$O$5</f>
        <v>1</v>
      </c>
      <c r="DA75" s="327"/>
      <c r="DB75" s="283"/>
      <c r="DC75" s="316"/>
      <c r="DD75" s="330"/>
      <c r="DE75" s="314">
        <f>SUM(DA75:DB75)+IF(DA75="B",1,0)*DA$102+IF(DB75="B",1,0)*DB$102+IF(DA75="Løype",1)*$O$4+IF(DB75="Løype",1)*$O$4+IF(DA75="Arr",1)*$O$5+IF(DB75="Arr",1)*$O$5</f>
        <v>0</v>
      </c>
      <c r="DF75" s="327"/>
      <c r="DG75" s="283">
        <v>31</v>
      </c>
      <c r="DH75" s="333">
        <v>0.15277777777777779</v>
      </c>
      <c r="DI75" s="278">
        <v>0.20833333333333337</v>
      </c>
      <c r="DJ75" s="314">
        <f>SUM(DF75:DG75)+IF(DF75="B",1,0)*DF$102+IF(DG75="B",1,0)*DG$102+IF(DF75="Løype",1)*$O$4+IF(DG75="Løype",1)*$O$4+IF(DF75="Arr",1)*$O$5+IF(DG75="Arr",1)*$O$5</f>
        <v>31</v>
      </c>
      <c r="DK75" s="327"/>
      <c r="DL75" s="283"/>
      <c r="DM75" s="316"/>
      <c r="DN75" s="330"/>
      <c r="DO75" s="314">
        <f>SUM(DK75:DL75)+IF(DK75="B",1,0)*DK$102+IF(DL75="B",1,0)*DL$102+IF(DK75="Løype",1)*$O$4+IF(DL75="Løype",1)*$O$4+IF(DK75="Arr",1)*$O$5+IF(DL75="Arr",1)*$O$5</f>
        <v>0</v>
      </c>
      <c r="DP75" s="327"/>
      <c r="DQ75" s="283"/>
      <c r="DR75" s="316"/>
      <c r="DS75" s="330"/>
      <c r="DT75" s="314">
        <f>SUM(DP75:DQ75)+IF(DP75="B",1,0)*DP$102+IF(DQ75="B",1,0)*DQ$102+IF(DP75="Løype",1)*$O$4+IF(DQ75="Løype",1)*$O$4+IF(DP75="Arr",1)*$O$5+IF(DQ75="Arr",1)*$O$5</f>
        <v>0</v>
      </c>
      <c r="DU75" s="327">
        <v>7</v>
      </c>
      <c r="DV75" s="283"/>
      <c r="DW75" s="333">
        <v>1.5151515151515138E-2</v>
      </c>
      <c r="DX75" s="278">
        <v>4.5454545454545414E-2</v>
      </c>
      <c r="DY75" s="314">
        <f>SUM(DU75:DV75)+IF(DU75="B",1,0)*DU$102+IF(DV75="B",1,0)*DV$102+IF(DU75="Løype",1)*$O$4+IF(DV75="Løype",1)*$O$4+IF(DU75="Arr",1)*$O$5+IF(DV75="Arr",1)*$O$5</f>
        <v>7</v>
      </c>
      <c r="DZ75" s="538">
        <v>3</v>
      </c>
      <c r="EA75" s="513"/>
      <c r="EB75" s="518">
        <v>0.34444444444444444</v>
      </c>
      <c r="EC75" s="520">
        <v>0.4555555555555556</v>
      </c>
      <c r="ED75" s="314">
        <f>SUM(DZ75:EA75)+IF(DZ75="B",1,0)*DZ$102+IF(EA75="B",1,0)*EA$102+IF(DZ75="Løype",1)*$O$4+IF(EA75="Løype",1)*$O$4+IF(DZ75="Arr",1)*$O$5+IF(EA75="Arr",1)*$O$5</f>
        <v>3</v>
      </c>
      <c r="EE75" s="538">
        <v>6</v>
      </c>
      <c r="EF75" s="513"/>
      <c r="EG75" s="518">
        <v>0.34615384615384615</v>
      </c>
      <c r="EH75" s="520">
        <v>0.47435897435897434</v>
      </c>
      <c r="EI75" s="314">
        <f>SUM(EE75:EF75)+IF(EE75="B",1,0)*EE$102+IF(EF75="B",1,0)*EF$102+IF(EE75="Løype",1)*$O$4+IF(EF75="Løype",1)*$O$4+IF(EE75="Arr",1)*$O$5+IF(EF75="Arr",1)*$O$5</f>
        <v>6</v>
      </c>
      <c r="EJ75" s="528">
        <f>COUNTIF($E75:$EI75,"&gt;0")/4+COUNTIF($E75:$EI75,"B")/4+COUNTIF($E75:$EI75,"Arr")/4+COUNTIF($E75:$EI75,"Løype")/4</f>
        <v>12</v>
      </c>
      <c r="EK75" s="575">
        <f>COUNTIF($BH75:$EI75,"&gt;0")/4+COUNTIF($BH75:$EI75,"B")/4+COUNTIF($BH75:$EI75,"Arr")/4+COUNTIF($BH75:$EI75,"Løype")/4</f>
        <v>10</v>
      </c>
      <c r="EL75" s="293">
        <f>COUNTIF($E75:$EI75,"&gt;0")/4+COUNTIF($E75:$EI75,"Arr")/4+COUNTIF($E75:$EI75,"Løype")/4-COUNTIF($E75:$EI75,"B")*3/4</f>
        <v>12</v>
      </c>
      <c r="EM75" s="293">
        <f>COUNTIF(E75:EI75,"Arr")+COUNTIF(E75:EI75,"Løype")</f>
        <v>0</v>
      </c>
      <c r="EN75" s="569">
        <f>COUNTIF(BH75:EI75,"Arr")+COUNTIF(BH75:EI75,"Løype")</f>
        <v>0</v>
      </c>
      <c r="EO75" s="300">
        <f>EK75-EN75</f>
        <v>10</v>
      </c>
      <c r="EP75" s="15"/>
      <c r="EQ75" s="61">
        <f>$I75+$N75+$S75+$X75+$AC75+$AH75+$AM75+$AR75+$AW75+$BB75+$BG75+$BL75+$BQ75+$BV75+$CA75+$CF75+$CK75+$CP75+$CU75+$CZ75+$DE75+$DJ75+$DO75+$DT75+$DY75+$ED75+$EI75</f>
        <v>59</v>
      </c>
      <c r="ER75" s="191">
        <f>IF(OR($E75="B",$F75="B"),0,$I75)+IF(OR($J75="B",$K75="B"),0,$N75)+IF(OR($O75="B",$P75="B"),0,$S75)+IF(OR($T75="B",$U75="B"),0,$X75)+IF(OR($Y75="B",$Z75="B"),0,$AC75)+IF(OR($AD75="B",$AE75="B"),0,$AH75)+IF(OR($AI75="B",$AJ75="B"),0,$AM75)+IF(OR($HP54="B",$AO75="B"),0,$AR75)+IF(OR($AS75="B",$AT75="B"),0,$AW75)+IF(OR($AX75="B",$AY75="B"),0,$BB75)+IF(OR($BC75="B",$BD75="B"),0,$BG75)+IF(OR($BH75="B",$BI75="B"),0,$BL75)+IF(OR($BM75="B",$BN75="B"),0,$BQ75)+IF(OR($BR75="B",$BS75="B"),0,$BV75)+IF(OR($BW75="B",$BX75="B"),0,$CA75)+IF(OR($CB75="B",$CC75="B"),0,$CF75)+IF(OR($CG75="B",$CH75="B"),0,$CK75)+IF(OR($CL75="B",$CM75="B"),0,$CP75)+IF(OR($CQ75="B",$CR75="B"),0,$CU75)+IF(OR($CV75="B",$CW75="B"),0,$CZ75)+IF(OR($DA75="B",$DB75="B"),0,$DE75)+IF(OR($DF75="B",$DG75="B"),0,$DJ75)+IF(OR($DK75="B",$DL75="B"),0,$DO75)+IF(OR($DP75="B",$DQ75="B"),0,$DT75)+IF(OR($DU75="B",$DV75="B"),0,$DY75)+IF(OR($DZ75="B",$EA75="B"),0,$ED75)+IF(OR($EE75="B",$EF75="B"),0,$EI75)</f>
        <v>59</v>
      </c>
      <c r="ES75" s="28">
        <f>IF(EJ75&gt;0,EQ75/EJ75," " )</f>
        <v>4.916666666666667</v>
      </c>
      <c r="ET75" s="62">
        <f>IF(EL75&gt;0,ER75/EL75," " )</f>
        <v>4.916666666666667</v>
      </c>
      <c r="EU75" s="63"/>
      <c r="EV75" s="270">
        <f>EQ75+EX$20-EJ75</f>
        <v>74</v>
      </c>
      <c r="EW75" s="272">
        <f>ER75+EX$20-EL75</f>
        <v>74</v>
      </c>
      <c r="EX75" s="23">
        <f>IF(EJ75&gt;0,EV75/EJ75," " )</f>
        <v>6.166666666666667</v>
      </c>
      <c r="EY75" s="74">
        <f>IF(EL75&gt;0,EW75/EL75," " )</f>
        <v>6.166666666666667</v>
      </c>
      <c r="EZ75" s="63"/>
      <c r="FA75" s="368">
        <f>EJ75-EM75</f>
        <v>12</v>
      </c>
      <c r="FB75" s="369">
        <f>EM75</f>
        <v>0</v>
      </c>
      <c r="FC75" s="365">
        <f>G75+L75+Q75+V75+AA75+AF75+AK75+AP75+AU75+AZ75+BE75+BJ75+BO75+BT75+BY75+CD75+CI75+CN75+CS75+CX75+DC75+DH75+DM75+DR75+DW75+EB75+EG75</f>
        <v>2.9441038822288825</v>
      </c>
      <c r="FD75" s="475">
        <f>IF(EJ75&gt;0,FC75/EJ75," " )</f>
        <v>0.24534199018574021</v>
      </c>
      <c r="FE75" s="488">
        <f>H75+M75+R75+W75+AB75+AG75+AL75+AQ75+AV75+BA75+BF75+BK75+BP75+BU75+BZ75+CE75+CJ75+CO75+CT75+CY75+DD75+DI75+DN75+DS75+DX75+EC75+EH75</f>
        <v>4.6107559801309801</v>
      </c>
      <c r="FF75" s="232">
        <f>IF(EJ75&gt;0,FE75/EJ75," " )</f>
        <v>0.38422966501091499</v>
      </c>
      <c r="FG75" s="15"/>
      <c r="FH75" s="37">
        <f t="shared" si="0"/>
        <v>49</v>
      </c>
    </row>
    <row r="76" spans="2:164" ht="18" thickBot="1" x14ac:dyDescent="0.25">
      <c r="B76" s="284" t="s">
        <v>83</v>
      </c>
      <c r="C76" s="285" t="s">
        <v>84</v>
      </c>
      <c r="D76" s="328">
        <v>517474</v>
      </c>
      <c r="E76" s="329"/>
      <c r="F76" s="314"/>
      <c r="G76" s="314"/>
      <c r="H76" s="314"/>
      <c r="I76" s="314">
        <f>SUM(E76:F76)+IF(E76="B",1,0)*E$102+IF(F76="B",1,0)*F$102+IF(E76="Løype",1)*$O$4+IF(F76="Løype",1)*$O$4+IF(E76="Arr",1)*$O$5+IF(F76="Arr",1)*$O$5</f>
        <v>0</v>
      </c>
      <c r="J76" s="330" t="s">
        <v>2</v>
      </c>
      <c r="K76" s="330"/>
      <c r="L76" s="278">
        <v>2.083333333333337E-2</v>
      </c>
      <c r="M76" s="278">
        <v>2.083333333333337E-2</v>
      </c>
      <c r="N76" s="314">
        <f>SUM(J76:K76)+IF(J76="B",1,0)*J$102+IF(K76="B",1,0)*K$102+IF(J76="Løype",1)*$O$4+IF(K76="Løype",1)*$O$4+IF(J76="Arr",1)*$O$5+IF(K76="Arr",1)*$O$5</f>
        <v>6</v>
      </c>
      <c r="O76" s="167" t="s">
        <v>7</v>
      </c>
      <c r="P76" s="331"/>
      <c r="Q76" s="278">
        <v>0.85416666666666663</v>
      </c>
      <c r="R76" s="278">
        <v>0.8125</v>
      </c>
      <c r="S76" s="314">
        <f>SUM(O76:P76)+IF(O76="B",1,0)*O$102+IF(P76="B",1,0)*P$102+IF(O76="Løype",1)*$O$4+IF(P76="Løype",1)*$O$4+IF(O76="Arr",1)*$O$5+IF(P76="Arr",1)*$O$5</f>
        <v>4</v>
      </c>
      <c r="T76" s="167" t="s">
        <v>7</v>
      </c>
      <c r="U76" s="149"/>
      <c r="V76" s="278">
        <v>0.85416666666666663</v>
      </c>
      <c r="W76" s="278">
        <v>0.85416666666666663</v>
      </c>
      <c r="X76" s="314">
        <f>SUM(T76:U76)+IF(T76="B",1,0)*T$102+IF(U76="B",1,0)*U$102+IF(T76="Løype",1)*$O$4+IF(U76="Løype",1)*$O$4+IF(T76="Arr",1)*$O$5+IF(U76="Arr",1)*$O$5</f>
        <v>4</v>
      </c>
      <c r="Y76" s="332"/>
      <c r="Z76" s="269" t="s">
        <v>7</v>
      </c>
      <c r="AA76" s="278">
        <v>0.88709677419354838</v>
      </c>
      <c r="AB76" s="278">
        <v>0.88709677419354838</v>
      </c>
      <c r="AC76" s="314">
        <f>SUM(Y76:Z76)+IF(Y76="B",1,0)*Y$102+IF(Z76="B",1,0)*Z$102+IF(Y76="Løype",1)*$O$4+IF(Z76="Løype",1)*$O$4+IF(Y76="Arr",1)*$O$5+IF(Z76="Arr",1)*$O$5</f>
        <v>4</v>
      </c>
      <c r="AD76" s="332"/>
      <c r="AE76" s="43" t="s">
        <v>62</v>
      </c>
      <c r="AF76" s="278">
        <v>0.97619047619047616</v>
      </c>
      <c r="AG76" s="278">
        <v>0.97619047619047616</v>
      </c>
      <c r="AH76" s="314">
        <f>SUM(AD76:AE76)+IF(AD76="B",1,0)*AD$102+IF(AE76="B",1,0)*AE$102+IF(AD76="Løype",1)*$O$4+IF(AE76="Løype",1)*$O$4+IF(AD76="Arr",1)*$O$5+IF(AE76="Arr",1)*$O$5</f>
        <v>1</v>
      </c>
      <c r="AI76" s="286" t="s">
        <v>2</v>
      </c>
      <c r="AJ76" s="283"/>
      <c r="AK76" s="278">
        <v>7.1428571428571397E-2</v>
      </c>
      <c r="AL76" s="278">
        <v>7.1428571428571397E-2</v>
      </c>
      <c r="AM76" s="314">
        <f>SUM(AI76:AJ76)+IF(AI76="B",1,0)*AI$102+IF(AJ76="B",1,0)*AJ$102+IF(AI76="Løype",1)*$O$4+IF(AJ76="Løype",1)*$O$4+IF(AI76="Arr",1)*$O$5+IF(AJ76="Arr",1)*$O$5</f>
        <v>3</v>
      </c>
      <c r="AN76" s="286" t="s">
        <v>2</v>
      </c>
      <c r="AO76" s="283"/>
      <c r="AP76" s="278">
        <v>0.10416666666666663</v>
      </c>
      <c r="AQ76" s="278">
        <v>0.10416666666666663</v>
      </c>
      <c r="AR76" s="314">
        <f>SUM(AN76:AO76)+IF(AN76="B",1,0)*AN$102+IF(AO76="B",1,0)*AO$102+IF(AN76="Løype",1)*$O$4+IF(AO76="Løype",1)*$O$4+IF(AN76="Arr",1)*$O$5+IF(AO76="Arr",1)*$O$5</f>
        <v>4</v>
      </c>
      <c r="AS76" s="286">
        <v>4</v>
      </c>
      <c r="AT76" s="283"/>
      <c r="AU76" s="278">
        <v>0.10869565217391308</v>
      </c>
      <c r="AV76" s="278">
        <v>0.10869565217391308</v>
      </c>
      <c r="AW76" s="314">
        <f>SUM(AS76:AT76)+IF(AS76="B",1,0)*AS$102+IF(AT76="B",1,0)*AT$102+IF(AS76="Løype",1)*$O$4+IF(AT76="Løype",1)*$O$4+IF(AS76="Arr",1)*$O$5+IF(AT76="Arr",1)*$O$5</f>
        <v>4</v>
      </c>
      <c r="AX76" s="286">
        <v>2</v>
      </c>
      <c r="AY76" s="283"/>
      <c r="AZ76" s="287">
        <v>0.12962962962962965</v>
      </c>
      <c r="BA76" s="287">
        <v>0.12962962962962965</v>
      </c>
      <c r="BB76" s="314">
        <f>SUM(AX76:AY76)+IF(AX76="B",1,0)*AX$102+IF(AY76="B",1,0)*AY$102+IF(AX76="Løype",1)*$O$4+IF(AY76="Løype",1)*$O$4+IF(AX76="Arr",1)*$O$5+IF(AY76="Arr",1)*$O$5</f>
        <v>2</v>
      </c>
      <c r="BC76" s="286">
        <v>2</v>
      </c>
      <c r="BD76" s="283"/>
      <c r="BE76" s="333">
        <v>0.12962962962962965</v>
      </c>
      <c r="BF76" s="278">
        <v>0.12962962962962965</v>
      </c>
      <c r="BG76" s="314">
        <f>SUM(BC76:BD76)+IF(BC76="B",1,0)*BC$102+IF(BD76="B",1,0)*BD$102+IF(BC76="Løype",1)*$O$4+IF(BD76="Løype",1)*$O$4+IF(BC76="Arr",1)*$O$5+IF(BD76="Arr",1)*$O$5</f>
        <v>2</v>
      </c>
      <c r="BH76" s="327">
        <v>1</v>
      </c>
      <c r="BI76" s="283"/>
      <c r="BJ76" s="333">
        <v>3.8461538461538436E-2</v>
      </c>
      <c r="BK76" s="278">
        <v>0.11538461538461542</v>
      </c>
      <c r="BL76" s="314">
        <f>SUM(BH76:BI76)+IF(BH76="B",1,0)*BH$102+IF(BI76="B",1,0)*BI$102+IF(BH76="Løype",1)*$O$4+IF(BI76="Løype",1)*$O$4+IF(BH76="Arr",1)*$O$5+IF(BI76="Arr",1)*$O$5</f>
        <v>1</v>
      </c>
      <c r="BM76" s="334"/>
      <c r="BN76" s="283"/>
      <c r="BO76" s="316"/>
      <c r="BP76" s="330"/>
      <c r="BQ76" s="314">
        <f>SUM(BM76:BN76)+IF(BM76="B",1,0)*BM$102+IF(BN76="B",1,0)*BN$102+IF(BM76="Løype",1)*$O$4+IF(BN76="Løype",1)*$O$4+IF(BM76="Arr",1)*$O$5+IF(BN76="Arr",1)*$O$5</f>
        <v>0</v>
      </c>
      <c r="BR76" s="327"/>
      <c r="BS76" s="283"/>
      <c r="BT76" s="316"/>
      <c r="BU76" s="330"/>
      <c r="BV76" s="314">
        <f>SUM(BR76:BS76)+IF(BR76="B",1,0)*BR$102+IF(BS76="B",1,0)*BS$102+IF(BR76="Løype",1)*$O$4+IF(BS76="Løype",1)*$O$4+IF(BR76="Arr",1)*$O$5+IF(BS76="Arr",1)*$O$5</f>
        <v>0</v>
      </c>
      <c r="BW76" s="186"/>
      <c r="BX76" s="81"/>
      <c r="BY76" s="43"/>
      <c r="BZ76" s="197"/>
      <c r="CA76" s="314">
        <f>SUM(BW76:BX76)+IF(BW76="B",1,0)*BW$102+IF(BX76="B",1,0)*BX$102+IF(BW76="Løype",1)*$O$4+IF(BX76="Løype",1)*$O$4+IF(BW76="Arr",1)*$O$5+IF(BX76="Arr",1)*$O$5</f>
        <v>0</v>
      </c>
      <c r="CB76" s="327"/>
      <c r="CC76" s="283"/>
      <c r="CD76" s="316"/>
      <c r="CE76" s="330"/>
      <c r="CF76" s="314">
        <f>SUM(CB76:CC76)+IF(CB76="B",1,0)*CB$102+IF(CC76="B",1,0)*CC$102+IF(CB76="Løype",1)*$O$4+IF(CC76="Løype",1)*$O$4+IF(CB76="Arr",1)*$O$5+IF(CC76="Arr",1)*$O$5</f>
        <v>0</v>
      </c>
      <c r="CG76" s="327"/>
      <c r="CH76" s="283"/>
      <c r="CI76" s="316"/>
      <c r="CJ76" s="330"/>
      <c r="CK76" s="314">
        <f>SUM(CG76:CH76)+IF(CG76="B",1,0)*CG$102+IF(CH76="B",1,0)*CH$102+IF(CG76="Løype",1)*$O$4+IF(CH76="Løype",1)*$O$4+IF(CG76="Arr",1)*$O$5+IF(CH76="Arr",1)*$O$5</f>
        <v>0</v>
      </c>
      <c r="CL76" s="327"/>
      <c r="CM76" s="283"/>
      <c r="CN76" s="316"/>
      <c r="CO76" s="330"/>
      <c r="CP76" s="314">
        <f>SUM(CL76:CM76)+IF(CL76="B",1,0)*CL$102+IF(CM76="B",1,0)*CM$102+IF(CL76="Løype",1)*$O$4+IF(CM76="Løype",1)*$O$4+IF(CL76="Arr",1)*$O$5+IF(CM76="Arr",1)*$O$5</f>
        <v>0</v>
      </c>
      <c r="CQ76" s="327"/>
      <c r="CR76" s="283"/>
      <c r="CS76" s="316"/>
      <c r="CT76" s="330"/>
      <c r="CU76" s="314">
        <f>SUM(CQ76:CR76)+IF(CQ76="B",1,0)*CQ$102+IF(CR76="B",1,0)*CR$102+IF(CQ76="Løype",1)*$O$4+IF(CR76="Løype",1)*$O$4+IF(CQ76="Arr",1)*$O$5+IF(CR76="Arr",1)*$O$5</f>
        <v>0</v>
      </c>
      <c r="CV76" s="327"/>
      <c r="CW76" s="283"/>
      <c r="CX76" s="333"/>
      <c r="CY76" s="330"/>
      <c r="CZ76" s="314">
        <f>SUM(CV76:CW76)+IF(CV76="B",1,0)*CV$102+IF(CW76="B",1,0)*CW$102+IF(CV76="Løype",1)*$O$4+IF(CW76="Løype",1)*$O$4+IF(CV76="Arr",1)*$O$5+IF(CW76="Arr",1)*$O$5</f>
        <v>0</v>
      </c>
      <c r="DA76" s="327"/>
      <c r="DB76" s="283"/>
      <c r="DC76" s="316"/>
      <c r="DD76" s="330"/>
      <c r="DE76" s="314">
        <f>SUM(DA76:DB76)+IF(DA76="B",1,0)*DA$102+IF(DB76="B",1,0)*DB$102+IF(DA76="Løype",1)*$O$4+IF(DB76="Løype",1)*$O$4+IF(DA76="Arr",1)*$O$5+IF(DB76="Arr",1)*$O$5</f>
        <v>0</v>
      </c>
      <c r="DF76" s="327"/>
      <c r="DG76" s="283"/>
      <c r="DH76" s="316"/>
      <c r="DI76" s="330"/>
      <c r="DJ76" s="314">
        <f>SUM(DF76:DG76)+IF(DF76="B",1,0)*DF$102+IF(DG76="B",1,0)*DG$102+IF(DF76="Løype",1)*$O$4+IF(DG76="Løype",1)*$O$4+IF(DF76="Arr",1)*$O$5+IF(DG76="Arr",1)*$O$5</f>
        <v>0</v>
      </c>
      <c r="DK76" s="327"/>
      <c r="DL76" s="283"/>
      <c r="DM76" s="316"/>
      <c r="DN76" s="330"/>
      <c r="DO76" s="314">
        <f>SUM(DK76:DL76)+IF(DK76="B",1,0)*DK$102+IF(DL76="B",1,0)*DL$102+IF(DK76="Løype",1)*$O$4+IF(DL76="Løype",1)*$O$4+IF(DK76="Arr",1)*$O$5+IF(DL76="Arr",1)*$O$5</f>
        <v>0</v>
      </c>
      <c r="DP76" s="327"/>
      <c r="DQ76" s="283"/>
      <c r="DR76" s="316"/>
      <c r="DS76" s="330"/>
      <c r="DT76" s="314">
        <f>SUM(DP76:DQ76)+IF(DP76="B",1,0)*DP$102+IF(DQ76="B",1,0)*DQ$102+IF(DP76="Løype",1)*$O$4+IF(DQ76="Løype",1)*$O$4+IF(DP76="Arr",1)*$O$5+IF(DQ76="Arr",1)*$O$5</f>
        <v>0</v>
      </c>
      <c r="DU76" s="327"/>
      <c r="DV76" s="283"/>
      <c r="DW76" s="316"/>
      <c r="DX76" s="330"/>
      <c r="DY76" s="314">
        <f>SUM(DU76:DV76)+IF(DU76="B",1,0)*DU$102+IF(DV76="B",1,0)*DV$102+IF(DU76="Løype",1)*$O$4+IF(DV76="Løype",1)*$O$4+IF(DU76="Arr",1)*$O$5+IF(DV76="Arr",1)*$O$5</f>
        <v>0</v>
      </c>
      <c r="DZ76" s="538"/>
      <c r="EA76" s="513"/>
      <c r="EB76" s="43"/>
      <c r="EC76" s="197"/>
      <c r="ED76" s="314">
        <f>SUM(DZ76:EA76)+IF(DZ76="B",1,0)*DZ$102+IF(EA76="B",1,0)*EA$102+IF(DZ76="Løype",1)*$O$4+IF(EA76="Løype",1)*$O$4+IF(DZ76="Arr",1)*$O$5+IF(EA76="Arr",1)*$O$5</f>
        <v>0</v>
      </c>
      <c r="EE76" s="538"/>
      <c r="EF76" s="513"/>
      <c r="EG76" s="43"/>
      <c r="EH76" s="197"/>
      <c r="EI76" s="314">
        <f>SUM(EE76:EF76)+IF(EE76="B",1,0)*EE$102+IF(EF76="B",1,0)*EF$102+IF(EE76="Løype",1)*$O$4+IF(EF76="Løype",1)*$O$4+IF(EE76="Arr",1)*$O$5+IF(EF76="Arr",1)*$O$5</f>
        <v>0</v>
      </c>
      <c r="EJ76" s="528">
        <f>COUNTIF($E76:$EI76,"&gt;0")/4+COUNTIF($E76:$EI76,"B")/4+COUNTIF($E76:$EI76,"Arr")/4+COUNTIF($E76:$EI76,"Løype")/4</f>
        <v>11</v>
      </c>
      <c r="EK76" s="575">
        <f>COUNTIF($BH76:$EI76,"&gt;0")/4+COUNTIF($BH76:$EI76,"B")/4+COUNTIF($BH76:$EI76,"Arr")/4+COUNTIF($BH76:$EI76,"Løype")/4</f>
        <v>1</v>
      </c>
      <c r="EL76" s="293">
        <f>COUNTIF($E76:$EI76,"&gt;0")/4+COUNTIF($E76:$EI76,"Arr")/4+COUNTIF($E76:$EI76,"Løype")/4-COUNTIF($E76:$EI76,"B")*3/4</f>
        <v>8</v>
      </c>
      <c r="EM76" s="293">
        <f>COUNTIF(E76:EI76,"Arr")+COUNTIF(E76:EI76,"Løype")</f>
        <v>4</v>
      </c>
      <c r="EN76" s="569">
        <f>COUNTIF(BH76:EI76,"Arr")+COUNTIF(BH76:EI76,"Løype")</f>
        <v>0</v>
      </c>
      <c r="EO76" s="300">
        <f>EK76-EN76</f>
        <v>1</v>
      </c>
      <c r="EP76" s="15"/>
      <c r="EQ76" s="61">
        <f>$I76+$N76+$S76+$X76+$AC76+$AH76+$AM76+$AR76+$AW76+$BB76+$BG76+$BL76+$BQ76+$BV76+$CA76+$CF76+$CK76+$CP76+$CU76+$CZ76+$DE76+$DJ76+$DO76+$DT76+$DY76+$ED76+$EI76</f>
        <v>35</v>
      </c>
      <c r="ER76" s="191">
        <f>IF(OR($E76="B",$F76="B"),0,$I76)+IF(OR($J76="B",$K76="B"),0,$N76)+IF(OR($O76="B",$P76="B"),0,$S76)+IF(OR($T76="B",$U76="B"),0,$X76)+IF(OR($Y76="B",$Z76="B"),0,$AC76)+IF(OR($AD76="B",$AE76="B"),0,$AH76)+IF(OR($AI76="B",$AJ76="B"),0,$AM76)+IF(OR($HP54="B",$AO76="B"),0,$AR76)+IF(OR($AS76="B",$AT76="B"),0,$AW76)+IF(OR($AX76="B",$AY76="B"),0,$BB76)+IF(OR($BC76="B",$BD76="B"),0,$BG76)+IF(OR($BH76="B",$BI76="B"),0,$BL76)+IF(OR($BM76="B",$BN76="B"),0,$BQ76)+IF(OR($BR76="B",$BS76="B"),0,$BV76)+IF(OR($BW76="B",$BX76="B"),0,$CA76)+IF(OR($CB76="B",$CC76="B"),0,$CF76)+IF(OR($CG76="B",$CH76="B"),0,$CK76)+IF(OR($CL76="B",$CM76="B"),0,$CP76)+IF(OR($CQ76="B",$CR76="B"),0,$CU76)+IF(OR($CV76="B",$CW76="B"),0,$CZ76)+IF(OR($DA76="B",$DB76="B"),0,$DE76)+IF(OR($DF76="B",$DG76="B"),0,$DJ76)+IF(OR($DK76="B",$DL76="B"),0,$DO76)+IF(OR($DP76="B",$DQ76="B"),0,$DT76)+IF(OR($DU76="B",$DV76="B"),0,$DY76)+IF(OR($DZ76="B",$EA76="B"),0,$ED76)+IF(OR($EE76="B",$EF76="B"),0,$EI76)</f>
        <v>26</v>
      </c>
      <c r="ES76" s="28">
        <f>IF(EJ76&gt;0,EQ76/EJ76," " )</f>
        <v>3.1818181818181817</v>
      </c>
      <c r="ET76" s="62">
        <f>IF(EL76&gt;0,ER76/EL76," " )</f>
        <v>3.25</v>
      </c>
      <c r="EU76" s="63"/>
      <c r="EV76" s="270">
        <f>EQ76+EX$20-EJ76</f>
        <v>51</v>
      </c>
      <c r="EW76" s="272">
        <f>ER76+EX$20-EL76</f>
        <v>45</v>
      </c>
      <c r="EX76" s="23">
        <f>IF(EJ76&gt;0,EV76/EJ76," " )</f>
        <v>4.6363636363636367</v>
      </c>
      <c r="EY76" s="74">
        <f>IF(EL76&gt;0,EW76/EL76," " )</f>
        <v>5.625</v>
      </c>
      <c r="EZ76" s="63"/>
      <c r="FA76" s="368">
        <f>EJ76-EM76</f>
        <v>7</v>
      </c>
      <c r="FB76" s="369">
        <f>EM76</f>
        <v>4</v>
      </c>
      <c r="FC76" s="365">
        <f>G76+L76+Q76+V76+AA76+AF76+AK76+AP76+AU76+AZ76+BE76+BJ76+BO76+BT76+BY76+CD76+CI76+CN76+CS76+CX76+DC76+DH76+DM76+DR76+DW76+EB76+EG76</f>
        <v>4.1744656050406395</v>
      </c>
      <c r="FD76" s="475">
        <f>IF(EJ76&gt;0,FC76/EJ76," " )</f>
        <v>0.37949687318551267</v>
      </c>
      <c r="FE76" s="488">
        <f>H76+M76+R76+W76+AB76+AG76+AL76+AQ76+AV76+BA76+BF76+BK76+BP76+BU76+BZ76+CE76+CJ76+CO76+CT76+CY76+DD76+DI76+DN76+DS76+DX76+EC76+EH76</f>
        <v>4.20972201529705</v>
      </c>
      <c r="FF76" s="232">
        <f>IF(EJ76&gt;0,FE76/EJ76," " )</f>
        <v>0.38270200139064092</v>
      </c>
      <c r="FG76" s="15"/>
      <c r="FH76" s="37">
        <f t="shared" si="0"/>
        <v>50</v>
      </c>
    </row>
    <row r="77" spans="2:164" ht="17" thickBot="1" x14ac:dyDescent="0.25">
      <c r="B77" s="516" t="s">
        <v>352</v>
      </c>
      <c r="C77" s="517" t="s">
        <v>354</v>
      </c>
      <c r="D77" s="328"/>
      <c r="E77" s="329"/>
      <c r="F77" s="314"/>
      <c r="G77" s="335"/>
      <c r="H77" s="335"/>
      <c r="I77" s="314"/>
      <c r="J77" s="330"/>
      <c r="K77" s="330"/>
      <c r="L77" s="330"/>
      <c r="M77" s="330"/>
      <c r="N77" s="314"/>
      <c r="O77" s="332"/>
      <c r="P77" s="331"/>
      <c r="Q77" s="278"/>
      <c r="R77" s="278"/>
      <c r="S77" s="314"/>
      <c r="T77" s="332"/>
      <c r="U77" s="331"/>
      <c r="V77" s="278"/>
      <c r="W77" s="278"/>
      <c r="X77" s="314"/>
      <c r="Y77" s="332"/>
      <c r="Z77" s="316"/>
      <c r="AA77" s="278"/>
      <c r="AB77" s="278"/>
      <c r="AC77" s="314"/>
      <c r="AD77" s="332"/>
      <c r="AE77" s="316"/>
      <c r="AF77" s="278"/>
      <c r="AG77" s="278"/>
      <c r="AH77" s="314"/>
      <c r="AI77" s="286"/>
      <c r="AJ77" s="283"/>
      <c r="AK77" s="330"/>
      <c r="AL77" s="330"/>
      <c r="AM77" s="314"/>
      <c r="AN77" s="286"/>
      <c r="AO77" s="283"/>
      <c r="AP77" s="330"/>
      <c r="AQ77" s="330"/>
      <c r="AR77" s="314"/>
      <c r="AS77" s="286"/>
      <c r="AT77" s="283"/>
      <c r="AU77" s="330"/>
      <c r="AV77" s="330"/>
      <c r="AW77" s="314"/>
      <c r="AX77" s="286"/>
      <c r="AY77" s="283"/>
      <c r="AZ77" s="330"/>
      <c r="BA77" s="330"/>
      <c r="BB77" s="314"/>
      <c r="BC77" s="286"/>
      <c r="BD77" s="283"/>
      <c r="BE77" s="316"/>
      <c r="BF77" s="330"/>
      <c r="BG77" s="314"/>
      <c r="BH77" s="327"/>
      <c r="BI77" s="283"/>
      <c r="BJ77" s="316"/>
      <c r="BK77" s="330"/>
      <c r="BL77" s="314"/>
      <c r="BM77" s="334"/>
      <c r="BN77" s="283"/>
      <c r="BO77" s="316"/>
      <c r="BP77" s="330"/>
      <c r="BQ77" s="314"/>
      <c r="BR77" s="327"/>
      <c r="BS77" s="283"/>
      <c r="BT77" s="316"/>
      <c r="BU77" s="330"/>
      <c r="BV77" s="314"/>
      <c r="BW77" s="327"/>
      <c r="BX77" s="283"/>
      <c r="BY77" s="333"/>
      <c r="BZ77" s="278"/>
      <c r="CA77" s="314"/>
      <c r="CB77" s="327"/>
      <c r="CC77" s="283"/>
      <c r="CD77" s="316"/>
      <c r="CE77" s="330"/>
      <c r="CF77" s="314"/>
      <c r="CG77" s="327"/>
      <c r="CH77" s="283"/>
      <c r="CI77" s="333"/>
      <c r="CJ77" s="278"/>
      <c r="CK77" s="314"/>
      <c r="CL77" s="327"/>
      <c r="CM77" s="283"/>
      <c r="CN77" s="510"/>
      <c r="CO77" s="511"/>
      <c r="CP77" s="314"/>
      <c r="CQ77" s="327"/>
      <c r="CR77" s="283"/>
      <c r="CS77" s="316"/>
      <c r="CT77" s="330"/>
      <c r="CU77" s="314"/>
      <c r="CV77" s="327"/>
      <c r="CW77" s="283"/>
      <c r="CX77" s="333"/>
      <c r="CY77" s="278"/>
      <c r="CZ77" s="314"/>
      <c r="DA77" s="327"/>
      <c r="DB77" s="283">
        <v>15</v>
      </c>
      <c r="DC77" s="333">
        <v>0.39583333333333337</v>
      </c>
      <c r="DD77" s="278">
        <v>0.27083333333333337</v>
      </c>
      <c r="DE77" s="314">
        <f>SUM(DA77:DB77)+IF(DA77="B",1,0)*DA$102+IF(DB77="B",1,0)*DB$102+IF(DA77="Løype",1)*$O$4+IF(DB77="Løype",1)*$O$4+IF(DA77="Arr",1)*$O$5+IF(DB77="Arr",1)*$O$5</f>
        <v>15</v>
      </c>
      <c r="DF77" s="327"/>
      <c r="DG77" s="283">
        <v>14</v>
      </c>
      <c r="DH77" s="333">
        <v>0.625</v>
      </c>
      <c r="DI77" s="278">
        <v>0.59722222222222221</v>
      </c>
      <c r="DJ77" s="314">
        <f>SUM(DF77:DG77)+IF(DF77="B",1,0)*DF$102+IF(DG77="B",1,0)*DG$102+IF(DF77="Løype",1)*$O$4+IF(DG77="Løype",1)*$O$4+IF(DF77="Arr",1)*$O$5+IF(DG77="Arr",1)*$O$5</f>
        <v>14</v>
      </c>
      <c r="DK77" s="327"/>
      <c r="DL77" s="513" t="s">
        <v>2</v>
      </c>
      <c r="DM77" s="518">
        <v>0.125</v>
      </c>
      <c r="DN77" s="278">
        <v>0.125</v>
      </c>
      <c r="DO77" s="314">
        <f>SUM(DK77:DL77)+IF(DK77="B",1,0)*DK$102+IF(DL77="B",1,0)*DL$102+IF(DK77="Løype",1)*$O$4+IF(DL77="Løype",1)*$O$4+IF(DK77="Arr",1)*$O$5+IF(DL77="Arr",1)*$O$5</f>
        <v>21</v>
      </c>
      <c r="DP77" s="327"/>
      <c r="DQ77" s="283">
        <v>15</v>
      </c>
      <c r="DR77" s="333">
        <v>0.5</v>
      </c>
      <c r="DS77" s="278">
        <v>0.43103448275862066</v>
      </c>
      <c r="DT77" s="314">
        <f>SUM(DP77:DQ77)+IF(DP77="B",1,0)*DP$102+IF(DQ77="B",1,0)*DQ$102+IF(DP77="Løype",1)*$O$4+IF(DQ77="Løype",1)*$O$4+IF(DP77="Arr",1)*$O$5+IF(DQ77="Arr",1)*$O$5</f>
        <v>15</v>
      </c>
      <c r="DU77" s="327"/>
      <c r="DV77" s="283"/>
      <c r="DW77" s="316"/>
      <c r="DX77" s="330"/>
      <c r="DY77" s="314">
        <f>SUM(DU77:DV77)+IF(DU77="B",1,0)*DU$102+IF(DV77="B",1,0)*DV$102+IF(DU77="Løype",1)*$O$4+IF(DV77="Løype",1)*$O$4+IF(DU77="Arr",1)*$O$5+IF(DV77="Arr",1)*$O$5</f>
        <v>0</v>
      </c>
      <c r="DZ77" s="538"/>
      <c r="EA77" s="513">
        <v>29</v>
      </c>
      <c r="EB77" s="544">
        <v>0.18888888888888888</v>
      </c>
      <c r="EC77" s="520">
        <v>0.16666666666666663</v>
      </c>
      <c r="ED77" s="314">
        <f>SUM(DZ77:EA77)+IF(DZ77="B",1,0)*DZ$102+IF(EA77="B",1,0)*EA$102+IF(DZ77="Løype",1)*$O$4+IF(EA77="Løype",1)*$O$4+IF(DZ77="Arr",1)*$O$5+IF(EA77="Arr",1)*$O$5</f>
        <v>29</v>
      </c>
      <c r="EE77" s="538"/>
      <c r="EF77" s="513">
        <v>7</v>
      </c>
      <c r="EG77" s="544">
        <v>0.83333333333333337</v>
      </c>
      <c r="EH77" s="520">
        <v>0.70512820512820507</v>
      </c>
      <c r="EI77" s="314">
        <f>SUM(EE77:EF77)+IF(EE77="B",1,0)*EE$102+IF(EF77="B",1,0)*EF$102+IF(EE77="Løype",1)*$O$4+IF(EF77="Løype",1)*$O$4+IF(EE77="Arr",1)*$O$5+IF(EF77="Arr",1)*$O$5</f>
        <v>7</v>
      </c>
      <c r="EJ77" s="528">
        <f>COUNTIF($E77:$EI77,"&gt;0")/4+COUNTIF($E77:$EI77,"B")/4+COUNTIF($E77:$EI77,"Arr")/4+COUNTIF($E77:$EI77,"Løype")/4</f>
        <v>6</v>
      </c>
      <c r="EK77" s="575">
        <f>COUNTIF($BH77:$EI77,"&gt;0")/4+COUNTIF($BH77:$EI77,"B")/4+COUNTIF($BH77:$EI77,"Arr")/4+COUNTIF($BH77:$EI77,"Løype")/4</f>
        <v>6</v>
      </c>
      <c r="EL77" s="293">
        <f>COUNTIF($E77:$EI77,"&gt;0")/4+COUNTIF($E77:$EI77,"Arr")/4+COUNTIF($E77:$EI77,"Løype")/4-COUNTIF($E77:$EI77,"B")*3/4</f>
        <v>5</v>
      </c>
      <c r="EM77" s="293">
        <f>COUNTIF(E77:EI77,"Arr")+COUNTIF(E77:EI77,"Løype")</f>
        <v>0</v>
      </c>
      <c r="EN77" s="569">
        <f>COUNTIF(BH77:EI77,"Arr")+COUNTIF(BH77:EI77,"Løype")</f>
        <v>0</v>
      </c>
      <c r="EO77" s="300">
        <f>EK77-EN77</f>
        <v>6</v>
      </c>
      <c r="EP77" s="15"/>
      <c r="EQ77" s="61">
        <f>$I77+$N77+$S77+$X77+$AC77+$AH77+$AM77+$AR77+$AW77+$BB77+$BG77+$BL77+$BQ77+$BV77+$CA77+$CF77+$CK77+$CP77+$CU77+$CZ77+$DE77+$DJ77+$DO77+$DT77+$DY77+$ED77+$EI77</f>
        <v>101</v>
      </c>
      <c r="ER77" s="191">
        <f>IF(OR($E77="B",$F77="B"),0,$I77)+IF(OR($J77="B",$K77="B"),0,$N77)+IF(OR($O77="B",$P77="B"),0,$S77)+IF(OR($T77="B",$U77="B"),0,$X77)+IF(OR($Y77="B",$Z77="B"),0,$AC77)+IF(OR($AD77="B",$AE77="B"),0,$AH77)+IF(OR($AI77="B",$AJ77="B"),0,$AM77)+IF(OR($HP54="B",$AO77="B"),0,$AR77)+IF(OR($AS77="B",$AT77="B"),0,$AW77)+IF(OR($AX77="B",$AY77="B"),0,$BB77)+IF(OR($BC77="B",$BD77="B"),0,$BG77)+IF(OR($BH77="B",$BI77="B"),0,$BL77)+IF(OR($BM77="B",$BN77="B"),0,$BQ77)+IF(OR($BR77="B",$BS77="B"),0,$BV77)+IF(OR($BW77="B",$BX77="B"),0,$CA77)+IF(OR($CB77="B",$CC77="B"),0,$CF77)+IF(OR($CG77="B",$CH77="B"),0,$CK77)+IF(OR($CL77="B",$CM77="B"),0,$CP77)+IF(OR($CQ77="B",$CR77="B"),0,$CU77)+IF(OR($CV77="B",$CW77="B"),0,$CZ77)+IF(OR($DA77="B",$DB77="B"),0,$DE77)+IF(OR($DF77="B",$DG77="B"),0,$DJ77)+IF(OR($DK77="B",$DL77="B"),0,$DO77)+IF(OR($DP77="B",$DQ77="B"),0,$DT77)+IF(OR($DU77="B",$DV77="B"),0,$DY77)+IF(OR($DZ77="B",$EA77="B"),0,$ED77)+IF(OR($EE77="B",$EF77="B"),0,$EI77)</f>
        <v>80</v>
      </c>
      <c r="ES77" s="28">
        <f>IF(EJ77&gt;0,EQ77/EJ77," " )</f>
        <v>16.833333333333332</v>
      </c>
      <c r="ET77" s="62">
        <f>IF(EL77&gt;0,ER77/EL77," " )</f>
        <v>16</v>
      </c>
      <c r="EU77" s="63"/>
      <c r="EV77" s="270">
        <f>EQ77+EX$20-EJ77</f>
        <v>122</v>
      </c>
      <c r="EW77" s="272">
        <f>ER77+EX$20-EL77</f>
        <v>102</v>
      </c>
      <c r="EX77" s="23">
        <f>IF(EJ77&gt;0,EV77/EJ77," " )</f>
        <v>20.333333333333332</v>
      </c>
      <c r="EY77" s="74">
        <f>IF(EL77&gt;0,EW77/EL77," " )</f>
        <v>20.399999999999999</v>
      </c>
      <c r="EZ77" s="63"/>
      <c r="FA77" s="368">
        <f>EJ77-EM77</f>
        <v>6</v>
      </c>
      <c r="FB77" s="369">
        <f>EM77</f>
        <v>0</v>
      </c>
      <c r="FC77" s="365">
        <f>G77+L77+Q77+V77+AA77+AF77+AK77+AP77+AU77+AZ77+BE77+BJ77+BO77+BT77+BY77+CD77+CI77+CN77+CS77+CX77+DC77+DH77+DM77+DR77+DW77+EB77+EG77</f>
        <v>2.6680555555555556</v>
      </c>
      <c r="FD77" s="475">
        <f>IF(EJ77&gt;0,FC77/EJ77," " )</f>
        <v>0.44467592592592592</v>
      </c>
      <c r="FE77" s="488">
        <f>H77+M77+R77+W77+AB77+AG77+AL77+AQ77+AV77+BA77+BF77+BK77+BP77+BU77+BZ77+CE77+CJ77+CO77+CT77+CY77+DD77+DI77+DN77+DS77+DX77+EC77+EH77</f>
        <v>2.2958849101090477</v>
      </c>
      <c r="FF77" s="232">
        <f>IF(EJ77&gt;0,FE77/EJ77," " )</f>
        <v>0.38264748501817464</v>
      </c>
      <c r="FG77" s="15"/>
      <c r="FH77" s="37">
        <f t="shared" si="0"/>
        <v>51</v>
      </c>
    </row>
    <row r="78" spans="2:164" ht="17" thickBot="1" x14ac:dyDescent="0.25">
      <c r="B78" s="284" t="s">
        <v>148</v>
      </c>
      <c r="C78" s="285" t="s">
        <v>149</v>
      </c>
      <c r="D78" s="328"/>
      <c r="E78" s="329"/>
      <c r="F78" s="314"/>
      <c r="G78" s="314"/>
      <c r="H78" s="314"/>
      <c r="I78" s="314">
        <f>SUM(E78:F78)+IF(E78="B",1,0)*E$102+IF(F78="B",1,0)*F$102+IF(E78="Løype",1)*$O$4+IF(F78="Løype",1)*$O$4+IF(E78="Arr",1)*$O$5+IF(F78="Arr",1)*$O$5</f>
        <v>0</v>
      </c>
      <c r="J78" s="330"/>
      <c r="K78" s="330"/>
      <c r="L78" s="330"/>
      <c r="M78" s="330"/>
      <c r="N78" s="314">
        <f>SUM(J78:K78)+IF(J78="B",1,0)*J$102+IF(K78="B",1,0)*K$102+IF(J78="Løype",1)*$O$4+IF(K78="Løype",1)*$O$4+IF(J78="Arr",1)*$O$5+IF(K78="Arr",1)*$O$5</f>
        <v>0</v>
      </c>
      <c r="O78" s="332"/>
      <c r="P78" s="331"/>
      <c r="Q78" s="330"/>
      <c r="R78" s="330"/>
      <c r="S78" s="314">
        <f>SUM(O78:P78)+IF(O78="B",1,0)*O$102+IF(P78="B",1,0)*P$102+IF(O78="Løype",1)*$O$4+IF(P78="Løype",1)*$O$4+IF(O78="Arr",1)*$O$5+IF(P78="Arr",1)*$O$5</f>
        <v>0</v>
      </c>
      <c r="T78" s="332"/>
      <c r="U78" s="331"/>
      <c r="V78" s="330"/>
      <c r="W78" s="330"/>
      <c r="X78" s="314">
        <f>SUM(T78:U78)+IF(T78="B",1,0)*T$102+IF(U78="B",1,0)*U$102+IF(T78="Løype",1)*$O$4+IF(U78="Løype",1)*$O$4+IF(T78="Arr",1)*$O$5+IF(U78="Arr",1)*$O$5</f>
        <v>0</v>
      </c>
      <c r="Y78" s="332"/>
      <c r="Z78" s="316"/>
      <c r="AA78" s="330"/>
      <c r="AB78" s="330"/>
      <c r="AC78" s="314">
        <f>SUM(Y78:Z78)+IF(Y78="B",1,0)*Y$102+IF(Z78="B",1,0)*Z$102+IF(Y78="Løype",1)*$O$4+IF(Z78="Løype",1)*$O$4+IF(Y78="Arr",1)*$O$5+IF(Z78="Arr",1)*$O$5</f>
        <v>0</v>
      </c>
      <c r="AD78" s="332"/>
      <c r="AE78" s="316"/>
      <c r="AF78" s="330"/>
      <c r="AG78" s="330"/>
      <c r="AH78" s="314">
        <f>SUM(AD78:AE78)+IF(AD78="B",1,0)*AD$102+IF(AE78="B",1,0)*AE$102+IF(AD78="Løype",1)*$O$4+IF(AE78="Løype",1)*$O$4+IF(AD78="Arr",1)*$O$5+IF(AE78="Arr",1)*$O$5</f>
        <v>0</v>
      </c>
      <c r="AI78" s="286"/>
      <c r="AJ78" s="283"/>
      <c r="AK78" s="330"/>
      <c r="AL78" s="330"/>
      <c r="AM78" s="314">
        <f>SUM(AI78:AJ78)+IF(AI78="B",1,0)*AI$102+IF(AJ78="B",1,0)*AJ$102+IF(AI78="Løype",1)*$O$4+IF(AJ78="Løype",1)*$O$4+IF(AI78="Arr",1)*$O$5+IF(AJ78="Arr",1)*$O$5</f>
        <v>0</v>
      </c>
      <c r="AN78" s="286"/>
      <c r="AO78" s="283"/>
      <c r="AP78" s="330"/>
      <c r="AQ78" s="330"/>
      <c r="AR78" s="314">
        <f>SUM(AN78:AO78)+IF(AN78="B",1,0)*AN$102+IF(AO78="B",1,0)*AO$102+IF(AN78="Løype",1)*$O$4+IF(AO78="Løype",1)*$O$4+IF(AN78="Arr",1)*$O$5+IF(AO78="Arr",1)*$O$5</f>
        <v>0</v>
      </c>
      <c r="AS78" s="286"/>
      <c r="AT78" s="283"/>
      <c r="AU78" s="330"/>
      <c r="AV78" s="330"/>
      <c r="AW78" s="314">
        <f>SUM(AS78:AT78)+IF(AS78="B",1,0)*AS$102+IF(AT78="B",1,0)*AT$102+IF(AS78="Løype",1)*$O$4+IF(AT78="Løype",1)*$O$4+IF(AS78="Arr",1)*$O$5+IF(AT78="Arr",1)*$O$5</f>
        <v>0</v>
      </c>
      <c r="AX78" s="286"/>
      <c r="AY78" s="283"/>
      <c r="AZ78" s="330"/>
      <c r="BA78" s="330"/>
      <c r="BB78" s="314">
        <f>SUM(AX78:AY78)+IF(AX78="B",1,0)*AX$102+IF(AY78="B",1,0)*AY$102+IF(AX78="Løype",1)*$O$4+IF(AY78="Løype",1)*$O$4+IF(AX78="Arr",1)*$O$5+IF(AY78="Arr",1)*$O$5</f>
        <v>0</v>
      </c>
      <c r="BC78" s="286"/>
      <c r="BD78" s="283"/>
      <c r="BE78" s="316"/>
      <c r="BF78" s="330"/>
      <c r="BG78" s="314">
        <f>SUM(BC78:BD78)+IF(BC78="B",1,0)*BC$102+IF(BD78="B",1,0)*BD$102+IF(BC78="Løype",1)*$O$4+IF(BD78="Løype",1)*$O$4+IF(BC78="Arr",1)*$O$5+IF(BD78="Arr",1)*$O$5</f>
        <v>0</v>
      </c>
      <c r="BH78" s="327"/>
      <c r="BI78" s="283"/>
      <c r="BJ78" s="316"/>
      <c r="BK78" s="330"/>
      <c r="BL78" s="314">
        <f>SUM(BH78:BI78)+IF(BH78="B",1,0)*BH$102+IF(BI78="B",1,0)*BI$102+IF(BH78="Løype",1)*$O$4+IF(BI78="Løype",1)*$O$4+IF(BH78="Arr",1)*$O$5+IF(BI78="Arr",1)*$O$5</f>
        <v>0</v>
      </c>
      <c r="BM78" s="334"/>
      <c r="BN78" s="283"/>
      <c r="BO78" s="316"/>
      <c r="BP78" s="330"/>
      <c r="BQ78" s="314">
        <f>SUM(BM78:BN78)+IF(BM78="B",1,0)*BM$102+IF(BN78="B",1,0)*BN$102+IF(BM78="Løype",1)*$O$4+IF(BN78="Løype",1)*$O$4+IF(BM78="Arr",1)*$O$5+IF(BN78="Arr",1)*$O$5</f>
        <v>0</v>
      </c>
      <c r="BR78" s="327"/>
      <c r="BS78" s="283"/>
      <c r="BT78" s="316"/>
      <c r="BU78" s="330"/>
      <c r="BV78" s="314">
        <f>SUM(BR78:BS78)+IF(BR78="B",1,0)*BR$102+IF(BS78="B",1,0)*BS$102+IF(BR78="Løype",1)*$O$4+IF(BS78="Løype",1)*$O$4+IF(BR78="Arr",1)*$O$5+IF(BS78="Arr",1)*$O$5</f>
        <v>0</v>
      </c>
      <c r="BW78" s="327"/>
      <c r="BX78" s="283"/>
      <c r="BY78" s="316"/>
      <c r="BZ78" s="330"/>
      <c r="CA78" s="314">
        <f>SUM(BW78:BX78)+IF(BW78="B",1,0)*BW$102+IF(BX78="B",1,0)*BX$102+IF(BW78="Løype",1)*$O$4+IF(BX78="Løype",1)*$O$4+IF(BW78="Arr",1)*$O$5+IF(BX78="Arr",1)*$O$5</f>
        <v>0</v>
      </c>
      <c r="CB78" s="327"/>
      <c r="CC78" s="283"/>
      <c r="CD78" s="316"/>
      <c r="CE78" s="330"/>
      <c r="CF78" s="314">
        <f>SUM(CB78:CC78)+IF(CB78="B",1,0)*CB$102+IF(CC78="B",1,0)*CC$102+IF(CB78="Løype",1)*$O$4+IF(CC78="Løype",1)*$O$4+IF(CB78="Arr",1)*$O$5+IF(CC78="Arr",1)*$O$5</f>
        <v>0</v>
      </c>
      <c r="CG78" s="327"/>
      <c r="CH78" s="283"/>
      <c r="CI78" s="316"/>
      <c r="CJ78" s="330"/>
      <c r="CK78" s="314">
        <f>SUM(CG78:CH78)+IF(CG78="B",1,0)*CG$102+IF(CH78="B",1,0)*CH$102+IF(CG78="Løype",1)*$O$4+IF(CH78="Løype",1)*$O$4+IF(CG78="Arr",1)*$O$5+IF(CH78="Arr",1)*$O$5</f>
        <v>0</v>
      </c>
      <c r="CL78" s="327"/>
      <c r="CM78" s="283"/>
      <c r="CN78" s="316"/>
      <c r="CO78" s="330"/>
      <c r="CP78" s="314">
        <f>SUM(CL78:CM78)+IF(CL78="B",1,0)*CL$102+IF(CM78="B",1,0)*CM$102+IF(CL78="Løype",1)*$O$4+IF(CM78="Løype",1)*$O$4+IF(CL78="Arr",1)*$O$5+IF(CM78="Arr",1)*$O$5</f>
        <v>0</v>
      </c>
      <c r="CQ78" s="327"/>
      <c r="CR78" s="283"/>
      <c r="CS78" s="316"/>
      <c r="CT78" s="330"/>
      <c r="CU78" s="314">
        <f>SUM(CQ78:CR78)+IF(CQ78="B",1,0)*CQ$102+IF(CR78="B",1,0)*CR$102+IF(CQ78="Løype",1)*$O$4+IF(CR78="Løype",1)*$O$4+IF(CQ78="Arr",1)*$O$5+IF(CR78="Arr",1)*$O$5</f>
        <v>0</v>
      </c>
      <c r="CV78" s="327"/>
      <c r="CW78" s="283"/>
      <c r="CX78" s="316"/>
      <c r="CY78" s="330"/>
      <c r="CZ78" s="314">
        <f>SUM(CV78:CW78)+IF(CV78="B",1,0)*CV$102+IF(CW78="B",1,0)*CW$102+IF(CV78="Løype",1)*$O$4+IF(CW78="Løype",1)*$O$4+IF(CV78="Arr",1)*$O$5+IF(CW78="Arr",1)*$O$5</f>
        <v>0</v>
      </c>
      <c r="DA78" s="327"/>
      <c r="DB78" s="283"/>
      <c r="DC78" s="316"/>
      <c r="DD78" s="330"/>
      <c r="DE78" s="314">
        <f>SUM(DA78:DB78)+IF(DA78="B",1,0)*DA$102+IF(DB78="B",1,0)*DB$102+IF(DA78="Løype",1)*$O$4+IF(DB78="Løype",1)*$O$4+IF(DA78="Arr",1)*$O$5+IF(DB78="Arr",1)*$O$5</f>
        <v>0</v>
      </c>
      <c r="DF78" s="327"/>
      <c r="DG78" s="283"/>
      <c r="DH78" s="316"/>
      <c r="DI78" s="330"/>
      <c r="DJ78" s="314">
        <f>SUM(DF78:DG78)+IF(DF78="B",1,0)*DF$102+IF(DG78="B",1,0)*DG$102+IF(DF78="Løype",1)*$O$4+IF(DG78="Løype",1)*$O$4+IF(DF78="Arr",1)*$O$5+IF(DG78="Arr",1)*$O$5</f>
        <v>0</v>
      </c>
      <c r="DK78" s="327"/>
      <c r="DL78" s="283"/>
      <c r="DM78" s="316"/>
      <c r="DN78" s="330"/>
      <c r="DO78" s="314">
        <f>SUM(DK78:DL78)+IF(DK78="B",1,0)*DK$102+IF(DL78="B",1,0)*DL$102+IF(DK78="Løype",1)*$O$4+IF(DL78="Løype",1)*$O$4+IF(DK78="Arr",1)*$O$5+IF(DL78="Arr",1)*$O$5</f>
        <v>0</v>
      </c>
      <c r="DP78" s="327"/>
      <c r="DQ78" s="283"/>
      <c r="DR78" s="316"/>
      <c r="DS78" s="330"/>
      <c r="DT78" s="314">
        <f>SUM(DP78:DQ78)+IF(DP78="B",1,0)*DP$102+IF(DQ78="B",1,0)*DQ$102+IF(DP78="Løype",1)*$O$4+IF(DQ78="Løype",1)*$O$4+IF(DP78="Arr",1)*$O$5+IF(DQ78="Arr",1)*$O$5</f>
        <v>0</v>
      </c>
      <c r="DU78" s="327"/>
      <c r="DV78" s="283">
        <v>15</v>
      </c>
      <c r="DW78" s="518">
        <v>0.56060606060606055</v>
      </c>
      <c r="DX78" s="520">
        <v>0.16666666666666663</v>
      </c>
      <c r="DY78" s="314">
        <f>SUM(DU78:DV78)+IF(DU78="B",1,0)*DU$102+IF(DV78="B",1,0)*DV$102+IF(DU78="Løype",1)*$O$4+IF(DV78="Løype",1)*$O$4+IF(DU78="Arr",1)*$O$5+IF(DV78="Arr",1)*$O$5</f>
        <v>15</v>
      </c>
      <c r="DZ78" s="538"/>
      <c r="EA78" s="513">
        <v>8</v>
      </c>
      <c r="EB78" s="518">
        <v>0.83333333333333337</v>
      </c>
      <c r="EC78" s="520">
        <v>0.6333333333333333</v>
      </c>
      <c r="ED78" s="314">
        <f>SUM(DZ78:EA78)+IF(DZ78="B",1,0)*DZ$102+IF(EA78="B",1,0)*EA$102+IF(DZ78="Løype",1)*$O$4+IF(EA78="Løype",1)*$O$4+IF(DZ78="Arr",1)*$O$5+IF(EA78="Arr",1)*$O$5</f>
        <v>8</v>
      </c>
      <c r="EE78" s="538"/>
      <c r="EF78" s="513">
        <v>16</v>
      </c>
      <c r="EG78" s="518">
        <v>0.60256410256410264</v>
      </c>
      <c r="EH78" s="520">
        <v>0.34615384615384615</v>
      </c>
      <c r="EI78" s="314">
        <f>SUM(EE78:EF78)+IF(EE78="B",1,0)*EE$102+IF(EF78="B",1,0)*EF$102+IF(EE78="Løype",1)*$O$4+IF(EF78="Løype",1)*$O$4+IF(EE78="Arr",1)*$O$5+IF(EF78="Arr",1)*$O$5</f>
        <v>16</v>
      </c>
      <c r="EJ78" s="528">
        <f>COUNTIF($E78:$EI78,"&gt;0")/4+COUNTIF($E78:$EI78,"B")/4+COUNTIF($E78:$EI78,"Arr")/4+COUNTIF($E78:$EI78,"Løype")/4</f>
        <v>3</v>
      </c>
      <c r="EK78" s="575">
        <f>COUNTIF($BH78:$EI78,"&gt;0")/4+COUNTIF($BH78:$EI78,"B")/4+COUNTIF($BH78:$EI78,"Arr")/4+COUNTIF($BH78:$EI78,"Løype")/4</f>
        <v>3</v>
      </c>
      <c r="EL78" s="293">
        <f>COUNTIF($E78:$EI78,"&gt;0")/4+COUNTIF($E78:$EI78,"Arr")/4+COUNTIF($E78:$EI78,"Løype")/4-COUNTIF($E78:$EI78,"B")*3/4</f>
        <v>3</v>
      </c>
      <c r="EM78" s="293">
        <f>COUNTIF(E78:EI78,"Arr")+COUNTIF(E78:EI78,"Løype")</f>
        <v>0</v>
      </c>
      <c r="EN78" s="569">
        <f>COUNTIF(BH78:EI78,"Arr")+COUNTIF(BH78:EI78,"Løype")</f>
        <v>0</v>
      </c>
      <c r="EO78" s="300">
        <f>EK78-EN78</f>
        <v>3</v>
      </c>
      <c r="EP78" s="15"/>
      <c r="EQ78" s="61">
        <f>$I78+$N78+$S78+$X78+$AC78+$AH78+$AM78+$AR78+$AW78+$BB78+$BG78+$BL78+$BQ78+$BV78+$CA78+$CF78+$CK78+$CP78+$CU78+$CZ78+$DE78+$DJ78+$DO78+$DT78+$DY78+$ED78+$EI78</f>
        <v>39</v>
      </c>
      <c r="ER78" s="191">
        <f>IF(OR($E78="B",$F78="B"),0,$I78)+IF(OR($J78="B",$K78="B"),0,$N78)+IF(OR($O78="B",$P78="B"),0,$S78)+IF(OR($T78="B",$U78="B"),0,$X78)+IF(OR($Y78="B",$Z78="B"),0,$AC78)+IF(OR($AD78="B",$AE78="B"),0,$AH78)+IF(OR($AI78="B",$AJ78="B"),0,$AM78)+IF(OR($HP57="B",$AO78="B"),0,$AR78)+IF(OR($AS78="B",$AT78="B"),0,$AW78)+IF(OR($AX78="B",$AY78="B"),0,$BB78)+IF(OR($BC78="B",$BD78="B"),0,$BG78)+IF(OR($BH78="B",$BI78="B"),0,$BL78)+IF(OR($BM78="B",$BN78="B"),0,$BQ78)+IF(OR($BR78="B",$BS78="B"),0,$BV78)+IF(OR($BW78="B",$BX78="B"),0,$CA78)+IF(OR($CB78="B",$CC78="B"),0,$CF78)+IF(OR($CG78="B",$CH78="B"),0,$CK78)+IF(OR($CL78="B",$CM78="B"),0,$CP78)+IF(OR($CQ78="B",$CR78="B"),0,$CU78)+IF(OR($CV78="B",$CW78="B"),0,$CZ78)+IF(OR($DA78="B",$DB78="B"),0,$DE78)+IF(OR($DF78="B",$DG78="B"),0,$DJ78)+IF(OR($DK78="B",$DL78="B"),0,$DO78)+IF(OR($DP78="B",$DQ78="B"),0,$DT78)+IF(OR($DU78="B",$DV78="B"),0,$DY78)+IF(OR($DZ78="B",$EA78="B"),0,$ED78)+IF(OR($EE78="B",$EF78="B"),0,$EI78)</f>
        <v>39</v>
      </c>
      <c r="ES78" s="28">
        <f>IF(EJ78&gt;0,EQ78/EJ78," " )</f>
        <v>13</v>
      </c>
      <c r="ET78" s="62">
        <f>IF(EL78&gt;0,ER78/EL78," " )</f>
        <v>13</v>
      </c>
      <c r="EU78" s="63"/>
      <c r="EV78" s="270">
        <f>EQ78+EX$20-EJ78</f>
        <v>63</v>
      </c>
      <c r="EW78" s="272">
        <f>ER78+EX$20-EL78</f>
        <v>63</v>
      </c>
      <c r="EX78" s="23">
        <f>IF(EJ78&gt;0,EV78/EJ78," " )</f>
        <v>21</v>
      </c>
      <c r="EY78" s="74">
        <f>IF(EL78&gt;0,EW78/EL78," " )</f>
        <v>21</v>
      </c>
      <c r="EZ78" s="63"/>
      <c r="FA78" s="368">
        <f>EJ78-EM78</f>
        <v>3</v>
      </c>
      <c r="FB78" s="369">
        <f>EM78</f>
        <v>0</v>
      </c>
      <c r="FC78" s="365">
        <f>G78+L78+Q78+V78+AA78+AF78+AK78+AP78+AU78+AZ78+BE78+BJ78+BO78+BT78+BY78+CD78+CI78+CN78+CS78+CX78+DC78+DH78+DM78+DR78+DW78+EB78+EG78</f>
        <v>1.9965034965034967</v>
      </c>
      <c r="FD78" s="475">
        <f>IF(EJ78&gt;0,FC78/EJ78," " )</f>
        <v>0.66550116550116556</v>
      </c>
      <c r="FE78" s="488">
        <f>H78+M78+R78+W78+AB78+AG78+AL78+AQ78+AV78+BA78+BF78+BK78+BP78+BU78+BZ78+CE78+CJ78+CO78+CT78+CY78+DD78+DI78+DN78+DS78+DX78+EC78+EH78</f>
        <v>1.1461538461538461</v>
      </c>
      <c r="FF78" s="232">
        <f>IF(EJ78&gt;0,FE78/EJ78," " )</f>
        <v>0.38205128205128203</v>
      </c>
      <c r="FG78" s="15"/>
      <c r="FH78" s="37">
        <f t="shared" si="0"/>
        <v>52</v>
      </c>
    </row>
    <row r="79" spans="2:164" ht="17" thickBot="1" x14ac:dyDescent="0.25">
      <c r="B79" s="284" t="s">
        <v>100</v>
      </c>
      <c r="C79" s="285" t="s">
        <v>101</v>
      </c>
      <c r="D79" s="142">
        <v>241365</v>
      </c>
      <c r="E79" s="329"/>
      <c r="F79" s="314"/>
      <c r="G79" s="335"/>
      <c r="H79" s="335"/>
      <c r="I79" s="314">
        <f>SUM(E79:F79)+IF(E79="B",1,0)*E$102+IF(F79="B",1,0)*F$102+IF(E79="Løype",1)*$O$4+IF(F79="Løype",1)*$O$4+IF(E79="Arr",1)*$O$5+IF(F79="Arr",1)*$O$5</f>
        <v>0</v>
      </c>
      <c r="J79" s="330"/>
      <c r="K79" s="330"/>
      <c r="L79" s="278"/>
      <c r="M79" s="278"/>
      <c r="N79" s="314">
        <f>SUM(J79:K79)+IF(J79="B",1,0)*J$102+IF(K79="B",1,0)*K$102+IF(J79="Løype",1)*$O$4+IF(K79="Løype",1)*$O$4+IF(J79="Arr",1)*$O$5+IF(K79="Arr",1)*$O$5</f>
        <v>0</v>
      </c>
      <c r="O79" s="332"/>
      <c r="P79" s="331"/>
      <c r="Q79" s="278"/>
      <c r="R79" s="278"/>
      <c r="S79" s="314">
        <f>SUM(O79:P79)+IF(O79="B",1,0)*O$102+IF(P79="B",1,0)*P$102+IF(O79="Løype",1)*$O$4+IF(P79="Løype",1)*$O$4+IF(O79="Arr",1)*$O$5+IF(P79="Arr",1)*$O$5</f>
        <v>0</v>
      </c>
      <c r="T79" s="332"/>
      <c r="U79" s="331"/>
      <c r="V79" s="278"/>
      <c r="W79" s="278"/>
      <c r="X79" s="314">
        <f>SUM(T79:U79)+IF(T79="B",1,0)*T$102+IF(U79="B",1,0)*U$102+IF(T79="Løype",1)*$O$4+IF(U79="Løype",1)*$O$4+IF(T79="Arr",1)*$O$5+IF(U79="Arr",1)*$O$5</f>
        <v>0</v>
      </c>
      <c r="Y79" s="332"/>
      <c r="Z79" s="316">
        <v>13</v>
      </c>
      <c r="AA79" s="278">
        <v>0.59677419354838712</v>
      </c>
      <c r="AB79" s="278">
        <v>0.20967741935483875</v>
      </c>
      <c r="AC79" s="314">
        <f>SUM(Y79:Z79)+IF(Y79="B",1,0)*Y$102+IF(Z79="B",1,0)*Z$102+IF(Y79="Løype",1)*$O$4+IF(Z79="Løype",1)*$O$4+IF(Y79="Arr",1)*$O$5+IF(Z79="Arr",1)*$O$5</f>
        <v>13</v>
      </c>
      <c r="AD79" s="332"/>
      <c r="AE79" s="316"/>
      <c r="AF79" s="278"/>
      <c r="AG79" s="278"/>
      <c r="AH79" s="314">
        <f>SUM(AD79:AE79)+IF(AD79="B",1,0)*AD$102+IF(AE79="B",1,0)*AE$102+IF(AD79="Løype",1)*$O$4+IF(AE79="Løype",1)*$O$4+IF(AD79="Arr",1)*$O$5+IF(AE79="Arr",1)*$O$5</f>
        <v>0</v>
      </c>
      <c r="AI79" s="286"/>
      <c r="AJ79" s="283">
        <v>15</v>
      </c>
      <c r="AK79" s="278">
        <v>0.30952380952380953</v>
      </c>
      <c r="AL79" s="278">
        <v>0.2142857142857143</v>
      </c>
      <c r="AM79" s="314">
        <f>SUM(AI79:AJ79)+IF(AI79="B",1,0)*AI$102+IF(AJ79="B",1,0)*AJ$102+IF(AI79="Løype",1)*$O$4+IF(AJ79="Løype",1)*$O$4+IF(AI79="Arr",1)*$O$5+IF(AJ79="Arr",1)*$O$5</f>
        <v>15</v>
      </c>
      <c r="AN79" s="286"/>
      <c r="AO79" s="283"/>
      <c r="AP79" s="330"/>
      <c r="AQ79" s="330"/>
      <c r="AR79" s="314">
        <f>SUM(AN79:AO79)+IF(AN79="B",1,0)*AN$102+IF(AO79="B",1,0)*AO$102+IF(AN79="Løype",1)*$O$4+IF(AO79="Løype",1)*$O$4+IF(AN79="Arr",1)*$O$5+IF(AO79="Arr",1)*$O$5</f>
        <v>0</v>
      </c>
      <c r="AS79" s="286"/>
      <c r="AT79" s="283"/>
      <c r="AU79" s="330"/>
      <c r="AV79" s="330"/>
      <c r="AW79" s="314">
        <f>SUM(AS79:AT79)+IF(AS79="B",1,0)*AS$102+IF(AT79="B",1,0)*AT$102+IF(AS79="Løype",1)*$O$4+IF(AT79="Løype",1)*$O$4+IF(AS79="Arr",1)*$O$5+IF(AT79="Arr",1)*$O$5</f>
        <v>0</v>
      </c>
      <c r="AX79" s="286"/>
      <c r="AY79" s="283">
        <v>11</v>
      </c>
      <c r="AZ79" s="278">
        <v>0.61111111111111116</v>
      </c>
      <c r="BA79" s="278">
        <v>0.27777777777777779</v>
      </c>
      <c r="BB79" s="314">
        <f>SUM(AX79:AY79)+IF(AX79="B",1,0)*AX$102+IF(AY79="B",1,0)*AY$102+IF(AX79="Løype",1)*$O$4+IF(AY79="Løype",1)*$O$4+IF(AX79="Arr",1)*$O$5+IF(AY79="Arr",1)*$O$5</f>
        <v>11</v>
      </c>
      <c r="BC79" s="286"/>
      <c r="BD79" s="283" t="s">
        <v>2</v>
      </c>
      <c r="BE79" s="333">
        <v>9.259259259259256E-2</v>
      </c>
      <c r="BF79" s="278">
        <v>9.259259259259256E-2</v>
      </c>
      <c r="BG79" s="314">
        <f>SUM(BC79:BD79)+IF(BC79="B",1,0)*BC$102+IF(BD79="B",1,0)*BD$102+IF(BC79="Løype",1)*$O$4+IF(BD79="Løype",1)*$O$4+IF(BC79="Arr",1)*$O$5+IF(BD79="Arr",1)*$O$5</f>
        <v>23</v>
      </c>
      <c r="BH79" s="327"/>
      <c r="BI79" s="283"/>
      <c r="BJ79" s="316"/>
      <c r="BK79" s="330"/>
      <c r="BL79" s="314">
        <f>SUM(BH79:BI79)+IF(BH79="B",1,0)*BH$102+IF(BI79="B",1,0)*BI$102+IF(BH79="Løype",1)*$O$4+IF(BI79="Løype",1)*$O$4+IF(BH79="Arr",1)*$O$5+IF(BI79="Arr",1)*$O$5</f>
        <v>0</v>
      </c>
      <c r="BM79" s="334"/>
      <c r="BN79" s="283">
        <v>12</v>
      </c>
      <c r="BO79" s="333">
        <v>0.52083333333333326</v>
      </c>
      <c r="BP79" s="278">
        <v>0.3125</v>
      </c>
      <c r="BQ79" s="314">
        <f>SUM(BM79:BN79)+IF(BM79="B",1,0)*BM$102+IF(BN79="B",1,0)*BN$102+IF(BM79="Løype",1)*$O$4+IF(BN79="Løype",1)*$O$4+IF(BM79="Arr",1)*$O$5+IF(BN79="Arr",1)*$O$5</f>
        <v>12</v>
      </c>
      <c r="BR79" s="327"/>
      <c r="BS79" s="283">
        <v>13</v>
      </c>
      <c r="BT79" s="333">
        <v>0.45999999999999996</v>
      </c>
      <c r="BU79" s="278">
        <v>9.9999999999999978E-2</v>
      </c>
      <c r="BV79" s="314">
        <f>SUM(BR79:BS79)+IF(BR79="B",1,0)*BR$102+IF(BS79="B",1,0)*BS$102+IF(BR79="Løype",1)*$O$4+IF(BS79="Løype",1)*$O$4+IF(BR79="Arr",1)*$O$5+IF(BS79="Arr",1)*$O$5</f>
        <v>13</v>
      </c>
      <c r="BW79" s="327"/>
      <c r="BX79" s="81" t="s">
        <v>62</v>
      </c>
      <c r="BY79" s="333">
        <v>0.98333333333333328</v>
      </c>
      <c r="BZ79" s="278">
        <v>0.98333333333333328</v>
      </c>
      <c r="CA79" s="314">
        <f>SUM(BW79:BX79)+IF(BW79="B",1,0)*BW$102+IF(BX79="B",1,0)*BX$102+IF(BW79="Løype",1)*$O$4+IF(BX79="Løype",1)*$O$4+IF(BW79="Arr",1)*$O$5+IF(BX79="Arr",1)*$O$5</f>
        <v>1</v>
      </c>
      <c r="CB79" s="327"/>
      <c r="CC79" s="283">
        <v>9</v>
      </c>
      <c r="CD79" s="333">
        <v>0.71666666666666667</v>
      </c>
      <c r="CE79" s="278">
        <v>0.65</v>
      </c>
      <c r="CF79" s="314">
        <f>SUM(CB79:CC79)+IF(CB79="B",1,0)*CB$102+IF(CC79="B",1,0)*CC$102+IF(CB79="Løype",1)*$O$4+IF(CC79="Løype",1)*$O$4+IF(CB79="Arr",1)*$O$5+IF(CC79="Arr",1)*$O$5</f>
        <v>9</v>
      </c>
      <c r="CG79" s="327"/>
      <c r="CH79" s="283"/>
      <c r="CI79" s="316"/>
      <c r="CJ79" s="330"/>
      <c r="CK79" s="314">
        <f>SUM(CG79:CH79)+IF(CG79="B",1,0)*CG$102+IF(CH79="B",1,0)*CH$102+IF(CG79="Løype",1)*$O$4+IF(CH79="Løype",1)*$O$4+IF(CG79="Arr",1)*$O$5+IF(CH79="Arr",1)*$O$5</f>
        <v>0</v>
      </c>
      <c r="CL79" s="327"/>
      <c r="CM79" s="283">
        <v>15</v>
      </c>
      <c r="CN79" s="333">
        <v>0.546875</v>
      </c>
      <c r="CO79" s="511">
        <v>0.171875</v>
      </c>
      <c r="CP79" s="314">
        <f>SUM(CL79:CM79)+IF(CL79="B",1,0)*CL$102+IF(CM79="B",1,0)*CM$102+IF(CL79="Løype",1)*$O$4+IF(CM79="Løype",1)*$O$4+IF(CL79="Arr",1)*$O$5+IF(CM79="Arr",1)*$O$5</f>
        <v>15</v>
      </c>
      <c r="CQ79" s="327"/>
      <c r="CR79" s="283"/>
      <c r="CS79" s="316"/>
      <c r="CT79" s="330"/>
      <c r="CU79" s="314">
        <f>SUM(CQ79:CR79)+IF(CQ79="B",1,0)*CQ$102+IF(CR79="B",1,0)*CR$102+IF(CQ79="Løype",1)*$O$4+IF(CR79="Løype",1)*$O$4+IF(CQ79="Arr",1)*$O$5+IF(CR79="Arr",1)*$O$5</f>
        <v>0</v>
      </c>
      <c r="CV79" s="327"/>
      <c r="CW79" s="283">
        <v>9</v>
      </c>
      <c r="CX79" s="333">
        <v>0.74242424242424243</v>
      </c>
      <c r="CY79" s="278">
        <v>0.77272727272727271</v>
      </c>
      <c r="CZ79" s="314">
        <f>SUM(CV79:CW79)+IF(CV79="B",1,0)*CV$102+IF(CW79="B",1,0)*CW$102+IF(CV79="Løype",1)*$O$4+IF(CW79="Løype",1)*$O$4+IF(CV79="Arr",1)*$O$5+IF(CW79="Arr",1)*$O$5</f>
        <v>9</v>
      </c>
      <c r="DA79" s="327"/>
      <c r="DB79" s="283"/>
      <c r="DC79" s="316"/>
      <c r="DD79" s="330"/>
      <c r="DE79" s="314">
        <f>SUM(DA79:DB79)+IF(DA79="B",1,0)*DA$102+IF(DB79="B",1,0)*DB$102+IF(DA79="Løype",1)*$O$4+IF(DB79="Løype",1)*$O$4+IF(DA79="Arr",1)*$O$5+IF(DB79="Arr",1)*$O$5</f>
        <v>0</v>
      </c>
      <c r="DF79" s="327"/>
      <c r="DG79" s="283"/>
      <c r="DH79" s="316"/>
      <c r="DI79" s="330"/>
      <c r="DJ79" s="314">
        <f>SUM(DF79:DG79)+IF(DF79="B",1,0)*DF$102+IF(DG79="B",1,0)*DG$102+IF(DF79="Løype",1)*$O$4+IF(DG79="Løype",1)*$O$4+IF(DF79="Arr",1)*$O$5+IF(DG79="Arr",1)*$O$5</f>
        <v>0</v>
      </c>
      <c r="DK79" s="327"/>
      <c r="DL79" s="283">
        <v>5</v>
      </c>
      <c r="DM79" s="333">
        <v>0.8392857142857143</v>
      </c>
      <c r="DN79" s="278">
        <v>0.51785714285714279</v>
      </c>
      <c r="DO79" s="314">
        <f>SUM(DK79:DL79)+IF(DK79="B",1,0)*DK$102+IF(DL79="B",1,0)*DL$102+IF(DK79="Løype",1)*$O$4+IF(DL79="Løype",1)*$O$4+IF(DK79="Arr",1)*$O$5+IF(DL79="Arr",1)*$O$5</f>
        <v>5</v>
      </c>
      <c r="DP79" s="327"/>
      <c r="DQ79" s="283">
        <v>13</v>
      </c>
      <c r="DR79" s="333">
        <v>0.56896551724137934</v>
      </c>
      <c r="DS79" s="278">
        <v>0.25862068965517238</v>
      </c>
      <c r="DT79" s="314">
        <f>SUM(DP79:DQ79)+IF(DP79="B",1,0)*DP$102+IF(DQ79="B",1,0)*DQ$102+IF(DP79="Løype",1)*$O$4+IF(DQ79="Løype",1)*$O$4+IF(DP79="Arr",1)*$O$5+IF(DQ79="Arr",1)*$O$5</f>
        <v>13</v>
      </c>
      <c r="DU79" s="327"/>
      <c r="DV79" s="283"/>
      <c r="DW79" s="316"/>
      <c r="DX79" s="330"/>
      <c r="DY79" s="314">
        <f>SUM(DU79:DV79)+IF(DU79="B",1,0)*DU$102+IF(DV79="B",1,0)*DV$102+IF(DU79="Løype",1)*$O$4+IF(DV79="Løype",1)*$O$4+IF(DU79="Arr",1)*$O$5+IF(DV79="Arr",1)*$O$5</f>
        <v>0</v>
      </c>
      <c r="DZ79" s="538"/>
      <c r="EA79" s="513">
        <v>11</v>
      </c>
      <c r="EB79" s="518">
        <v>0.74444444444444446</v>
      </c>
      <c r="EC79" s="520">
        <v>0.25555555555555554</v>
      </c>
      <c r="ED79" s="314">
        <f>SUM(DZ79:EA79)+IF(DZ79="B",1,0)*DZ$102+IF(EA79="B",1,0)*EA$102+IF(DZ79="Løype",1)*$O$4+IF(EA79="Løype",1)*$O$4+IF(DZ79="Arr",1)*$O$5+IF(EA79="Arr",1)*$O$5</f>
        <v>11</v>
      </c>
      <c r="EE79" s="538"/>
      <c r="EF79" s="513"/>
      <c r="EG79" s="518"/>
      <c r="EH79" s="520"/>
      <c r="EI79" s="314">
        <f>SUM(EE79:EF79)+IF(EE79="B",1,0)*EE$102+IF(EF79="B",1,0)*EF$102+IF(EE79="Løype",1)*$O$4+IF(EF79="Løype",1)*$O$4+IF(EE79="Arr",1)*$O$5+IF(EF79="Arr",1)*$O$5</f>
        <v>0</v>
      </c>
      <c r="EJ79" s="528">
        <f>COUNTIF($E79:$EI79,"&gt;0")/4+COUNTIF($E79:$EI79,"B")/4+COUNTIF($E79:$EI79,"Arr")/4+COUNTIF($E79:$EI79,"Løype")/4</f>
        <v>13</v>
      </c>
      <c r="EK79" s="575">
        <f>COUNTIF($BH79:$EI79,"&gt;0")/4+COUNTIF($BH79:$EI79,"B")/4+COUNTIF($BH79:$EI79,"Arr")/4+COUNTIF($BH79:$EI79,"Løype")/4</f>
        <v>9</v>
      </c>
      <c r="EL79" s="293">
        <f>COUNTIF($E79:$EI79,"&gt;0")/4+COUNTIF($E79:$EI79,"Arr")/4+COUNTIF($E79:$EI79,"Løype")/4-COUNTIF($E79:$EI79,"B")*3/4</f>
        <v>12</v>
      </c>
      <c r="EM79" s="293">
        <f>COUNTIF(E79:EI79,"Arr")+COUNTIF(E79:EI79,"Løype")</f>
        <v>1</v>
      </c>
      <c r="EN79" s="569">
        <f>COUNTIF(BH79:EI79,"Arr")+COUNTIF(BH79:EI79,"Løype")</f>
        <v>1</v>
      </c>
      <c r="EO79" s="300">
        <f>EK79-EN79</f>
        <v>8</v>
      </c>
      <c r="EP79" s="15"/>
      <c r="EQ79" s="61">
        <f>$I79+$N79+$S79+$X79+$AC79+$AH79+$AM79+$AR79+$AW79+$BB79+$BG79+$BL79+$BQ79+$BV79+$CA79+$CF79+$CK79+$CP79+$CU79+$CZ79+$DE79+$DJ79+$DO79+$DT79+$DY79+$ED79+$EI79</f>
        <v>150</v>
      </c>
      <c r="ER79" s="191">
        <f>IF(OR($E79="B",$F79="B"),0,$I79)+IF(OR($J79="B",$K79="B"),0,$N79)+IF(OR($O79="B",$P79="B"),0,$S79)+IF(OR($T79="B",$U79="B"),0,$X79)+IF(OR($Y79="B",$Z79="B"),0,$AC79)+IF(OR($AD79="B",$AE79="B"),0,$AH79)+IF(OR($AI79="B",$AJ79="B"),0,$AM79)+IF(OR($HP57="B",$AO79="B"),0,$AR79)+IF(OR($AS79="B",$AT79="B"),0,$AW79)+IF(OR($AX79="B",$AY79="B"),0,$BB79)+IF(OR($BC79="B",$BD79="B"),0,$BG79)+IF(OR($BH79="B",$BI79="B"),0,$BL79)+IF(OR($BM79="B",$BN79="B"),0,$BQ79)+IF(OR($BR79="B",$BS79="B"),0,$BV79)+IF(OR($BW79="B",$BX79="B"),0,$CA79)+IF(OR($CB79="B",$CC79="B"),0,$CF79)+IF(OR($CG79="B",$CH79="B"),0,$CK79)+IF(OR($CL79="B",$CM79="B"),0,$CP79)+IF(OR($CQ79="B",$CR79="B"),0,$CU79)+IF(OR($CV79="B",$CW79="B"),0,$CZ79)+IF(OR($DA79="B",$DB79="B"),0,$DE79)+IF(OR($DF79="B",$DG79="B"),0,$DJ79)+IF(OR($DK79="B",$DL79="B"),0,$DO79)+IF(OR($DP79="B",$DQ79="B"),0,$DT79)+IF(OR($DU79="B",$DV79="B"),0,$DY79)+IF(OR($DZ79="B",$EA79="B"),0,$ED79)+IF(OR($EE79="B",$EF79="B"),0,$EI79)</f>
        <v>127</v>
      </c>
      <c r="ES79" s="28">
        <f>IF(EJ79&gt;0,EQ79/EJ79," " )</f>
        <v>11.538461538461538</v>
      </c>
      <c r="ET79" s="62">
        <f>IF(EL79&gt;0,ER79/EL79," " )</f>
        <v>10.583333333333334</v>
      </c>
      <c r="EU79" s="63"/>
      <c r="EV79" s="270">
        <f>EQ79+EX$20-EJ79</f>
        <v>164</v>
      </c>
      <c r="EW79" s="272">
        <f>ER79+EX$20-EL79</f>
        <v>142</v>
      </c>
      <c r="EX79" s="23">
        <f>IF(EJ79&gt;0,EV79/EJ79," " )</f>
        <v>12.615384615384615</v>
      </c>
      <c r="EY79" s="74">
        <f>IF(EL79&gt;0,EW79/EL79," " )</f>
        <v>11.833333333333334</v>
      </c>
      <c r="EZ79" s="63"/>
      <c r="FA79" s="368">
        <f>EJ79-EM79</f>
        <v>12</v>
      </c>
      <c r="FB79" s="369">
        <f>EM79</f>
        <v>1</v>
      </c>
      <c r="FC79" s="365">
        <f>G79+L79+Q79+V79+AA79+AF79+AK79+AP79+AU79+AZ79+BE79+BJ79+BO79+BT79+BY79+CD79+CI79+CN79+CS79+CX79+DC79+DH79+DM79+DR79+DW79+EB79+EG79</f>
        <v>7.7328299585050138</v>
      </c>
      <c r="FD79" s="475">
        <f>IF(EJ79&gt;0,FC79/EJ79," " )</f>
        <v>0.5948330737311549</v>
      </c>
      <c r="FE79" s="488">
        <f>H79+M79+R79+W79+AB79+AG79+AL79+AQ79+AV79+BA79+BF79+BK79+BP79+BU79+BZ79+CE79+CJ79+CO79+CT79+CY79+DD79+DI79+DN79+DS79+DX79+EC79+EH79</f>
        <v>4.8168024981394</v>
      </c>
      <c r="FF79" s="232">
        <f>IF(EJ79&gt;0,FE79/EJ79," " )</f>
        <v>0.37052326908764616</v>
      </c>
      <c r="FG79" s="15"/>
      <c r="FH79" s="37">
        <f t="shared" si="0"/>
        <v>53</v>
      </c>
    </row>
    <row r="80" spans="2:164" ht="17" thickBot="1" x14ac:dyDescent="0.25">
      <c r="B80" s="284" t="s">
        <v>69</v>
      </c>
      <c r="C80" s="285" t="s">
        <v>70</v>
      </c>
      <c r="D80" s="328">
        <v>520741</v>
      </c>
      <c r="E80" s="329"/>
      <c r="F80" s="314"/>
      <c r="G80" s="314"/>
      <c r="H80" s="314"/>
      <c r="I80" s="314">
        <f>SUM(E80:F80)+IF(E80="B",1,0)*E$102+IF(F80="B",1,0)*F$102+IF(E80="Løype",1)*$O$4+IF(F80="Løype",1)*$O$4+IF(E80="Arr",1)*$O$5+IF(F80="Arr",1)*$O$5</f>
        <v>0</v>
      </c>
      <c r="J80" s="330"/>
      <c r="K80" s="330">
        <v>17</v>
      </c>
      <c r="L80" s="278">
        <v>5.091435185185185E-2</v>
      </c>
      <c r="M80" s="278">
        <v>0.35416666666666663</v>
      </c>
      <c r="N80" s="314">
        <f>SUM(J80:K80)+IF(J80="B",1,0)*J$102+IF(K80="B",1,0)*K$102+IF(J80="Løype",1)*$O$4+IF(K80="Løype",1)*$O$4+IF(J80="Arr",1)*$O$5+IF(K80="Arr",1)*$O$5</f>
        <v>17</v>
      </c>
      <c r="O80" s="332">
        <v>14</v>
      </c>
      <c r="P80" s="331"/>
      <c r="Q80" s="278">
        <v>0.4375</v>
      </c>
      <c r="R80" s="278">
        <v>0.27083333333333337</v>
      </c>
      <c r="S80" s="314">
        <f>SUM(O80:P80)+IF(O80="B",1,0)*O$102+IF(P80="B",1,0)*P$102+IF(O80="Løype",1)*$O$4+IF(P80="Løype",1)*$O$4+IF(O80="Arr",1)*$O$5+IF(P80="Arr",1)*$O$5</f>
        <v>14</v>
      </c>
      <c r="T80" s="332">
        <v>11</v>
      </c>
      <c r="U80" s="331"/>
      <c r="V80" s="278">
        <v>0.5625</v>
      </c>
      <c r="W80" s="278">
        <v>0.39583333333333337</v>
      </c>
      <c r="X80" s="314">
        <f>SUM(T80:U80)+IF(T80="B",1,0)*T$102+IF(U80="B",1,0)*U$102+IF(T80="Løype",1)*$O$4+IF(U80="Løype",1)*$O$4+IF(T80="Arr",1)*$O$5+IF(U80="Arr",1)*$O$5</f>
        <v>11</v>
      </c>
      <c r="Y80" s="332"/>
      <c r="Z80" s="316">
        <v>11</v>
      </c>
      <c r="AA80" s="278">
        <v>0.66129032258064524</v>
      </c>
      <c r="AB80" s="278">
        <v>0.532258064516129</v>
      </c>
      <c r="AC80" s="314">
        <f>SUM(Y80:Z80)+IF(Y80="B",1,0)*Y$102+IF(Z80="B",1,0)*Z$102+IF(Y80="Løype",1)*$O$4+IF(Z80="Løype",1)*$O$4+IF(Y80="Arr",1)*$O$5+IF(Z80="Arr",1)*$O$5</f>
        <v>11</v>
      </c>
      <c r="AD80" s="332"/>
      <c r="AE80" s="316">
        <v>9</v>
      </c>
      <c r="AF80" s="278">
        <v>0.59523809523809523</v>
      </c>
      <c r="AG80" s="278">
        <v>0.40476190476190477</v>
      </c>
      <c r="AH80" s="314">
        <f>SUM(AD80:AE80)+IF(AD80="B",1,0)*AD$102+IF(AE80="B",1,0)*AE$102+IF(AD80="Løype",1)*$O$4+IF(AE80="Løype",1)*$O$4+IF(AD80="Arr",1)*$O$5+IF(AE80="Arr",1)*$O$5</f>
        <v>9</v>
      </c>
      <c r="AI80" s="286"/>
      <c r="AJ80" s="283">
        <v>8</v>
      </c>
      <c r="AK80" s="278">
        <v>0.64285714285714279</v>
      </c>
      <c r="AL80" s="278">
        <v>0.40476190476190477</v>
      </c>
      <c r="AM80" s="314">
        <f>SUM(AI80:AJ80)+IF(AI80="B",1,0)*AI$102+IF(AJ80="B",1,0)*AJ$102+IF(AI80="Løype",1)*$O$4+IF(AJ80="Løype",1)*$O$4+IF(AI80="Arr",1)*$O$5+IF(AJ80="Arr",1)*$O$5</f>
        <v>8</v>
      </c>
      <c r="AN80" s="286"/>
      <c r="AO80" s="283">
        <v>14</v>
      </c>
      <c r="AP80" s="278">
        <v>0.4375</v>
      </c>
      <c r="AQ80" s="278">
        <v>0.27083333333333337</v>
      </c>
      <c r="AR80" s="314">
        <f>SUM(AN80:AO80)+IF(AN80="B",1,0)*AN$102+IF(AO80="B",1,0)*AO$102+IF(AN80="Løype",1)*$O$4+IF(AO80="Løype",1)*$O$4+IF(AN80="Arr",1)*$O$5+IF(AO80="Arr",1)*$O$5</f>
        <v>14</v>
      </c>
      <c r="AS80" s="286">
        <v>1</v>
      </c>
      <c r="AT80" s="283"/>
      <c r="AU80" s="278">
        <v>0.28260869565217395</v>
      </c>
      <c r="AV80" s="278">
        <v>0.23913043478260865</v>
      </c>
      <c r="AW80" s="314">
        <f>SUM(AS80:AT80)+IF(AS80="B",1,0)*AS$102+IF(AT80="B",1,0)*AT$102+IF(AS80="Løype",1)*$O$4+IF(AT80="Løype",1)*$O$4+IF(AS80="Arr",1)*$O$5+IF(AT80="Arr",1)*$O$5</f>
        <v>1</v>
      </c>
      <c r="AX80" s="286"/>
      <c r="AY80" s="283" t="s">
        <v>2</v>
      </c>
      <c r="AZ80" s="278">
        <v>9.259259259259256E-2</v>
      </c>
      <c r="BA80" s="278">
        <v>9.259259259259256E-2</v>
      </c>
      <c r="BB80" s="314">
        <f>SUM(AX80:AY80)+IF(AX80="B",1,0)*AX$102+IF(AY80="B",1,0)*AY$102+IF(AX80="Løype",1)*$O$4+IF(AY80="Løype",1)*$O$4+IF(AX80="Arr",1)*$O$5+IF(AY80="Arr",1)*$O$5</f>
        <v>23</v>
      </c>
      <c r="BC80" s="286"/>
      <c r="BD80" s="283">
        <v>7</v>
      </c>
      <c r="BE80" s="333">
        <v>0.79629629629629628</v>
      </c>
      <c r="BF80" s="278">
        <v>0.83333333333333337</v>
      </c>
      <c r="BG80" s="314">
        <f>SUM(BC80:BD80)+IF(BC80="B",1,0)*BC$102+IF(BD80="B",1,0)*BD$102+IF(BC80="Løype",1)*$O$4+IF(BD80="Løype",1)*$O$4+IF(BC80="Arr",1)*$O$5+IF(BD80="Arr",1)*$O$5</f>
        <v>7</v>
      </c>
      <c r="BH80" s="327"/>
      <c r="BI80" s="283">
        <v>3</v>
      </c>
      <c r="BJ80" s="333">
        <v>0.80769230769230771</v>
      </c>
      <c r="BK80" s="278">
        <v>0.34615384615384615</v>
      </c>
      <c r="BL80" s="314">
        <f>SUM(BH80:BI80)+IF(BH80="B",1,0)*BH$102+IF(BI80="B",1,0)*BI$102+IF(BH80="Løype",1)*$O$4+IF(BI80="Løype",1)*$O$4+IF(BH80="Arr",1)*$O$5+IF(BI80="Arr",1)*$O$5</f>
        <v>3</v>
      </c>
      <c r="BM80" s="334"/>
      <c r="BN80" s="283">
        <v>15</v>
      </c>
      <c r="BO80" s="333">
        <v>0.35416666666666663</v>
      </c>
      <c r="BP80" s="278">
        <v>0.27083333333333337</v>
      </c>
      <c r="BQ80" s="314">
        <f>SUM(BM80:BN80)+IF(BM80="B",1,0)*BM$102+IF(BN80="B",1,0)*BN$102+IF(BM80="Løype",1)*$O$4+IF(BN80="Løype",1)*$O$4+IF(BM80="Arr",1)*$O$5+IF(BN80="Arr",1)*$O$5</f>
        <v>15</v>
      </c>
      <c r="BR80" s="327"/>
      <c r="BS80" s="283"/>
      <c r="BT80" s="316"/>
      <c r="BU80" s="330"/>
      <c r="BV80" s="314">
        <f>SUM(BR80:BS80)+IF(BR80="B",1,0)*BR$102+IF(BS80="B",1,0)*BS$102+IF(BR80="Løype",1)*$O$4+IF(BS80="Løype",1)*$O$4+IF(BR80="Arr",1)*$O$5+IF(BS80="Arr",1)*$O$5</f>
        <v>0</v>
      </c>
      <c r="BW80" s="327"/>
      <c r="BX80" s="283">
        <v>9</v>
      </c>
      <c r="BY80" s="333">
        <v>0.71666666666666667</v>
      </c>
      <c r="BZ80" s="278">
        <v>0.48333333333333328</v>
      </c>
      <c r="CA80" s="314">
        <f>SUM(BW80:BX80)+IF(BW80="B",1,0)*BW$102+IF(BX80="B",1,0)*BX$102+IF(BW80="Løype",1)*$O$4+IF(BX80="Løype",1)*$O$4+IF(BW80="Arr",1)*$O$5+IF(BX80="Arr",1)*$O$5</f>
        <v>9</v>
      </c>
      <c r="CB80" s="327"/>
      <c r="CC80" s="283"/>
      <c r="CD80" s="316"/>
      <c r="CE80" s="330"/>
      <c r="CF80" s="314">
        <f>SUM(CB80:CC80)+IF(CB80="B",1,0)*CB$102+IF(CC80="B",1,0)*CC$102+IF(CB80="Løype",1)*$O$4+IF(CC80="Løype",1)*$O$4+IF(CB80="Arr",1)*$O$5+IF(CC80="Arr",1)*$O$5</f>
        <v>0</v>
      </c>
      <c r="CG80" s="327"/>
      <c r="CH80" s="283">
        <v>12</v>
      </c>
      <c r="CI80" s="333">
        <v>0.6166666666666667</v>
      </c>
      <c r="CJ80" s="278">
        <v>0.3833333333333333</v>
      </c>
      <c r="CK80" s="314">
        <f>SUM(CG80:CH80)+IF(CG80="B",1,0)*CG$102+IF(CH80="B",1,0)*CH$102+IF(CG80="Løype",1)*$O$4+IF(CH80="Løype",1)*$O$4+IF(CG80="Arr",1)*$O$5+IF(CH80="Arr",1)*$O$5</f>
        <v>12</v>
      </c>
      <c r="CL80" s="327"/>
      <c r="CM80" s="283">
        <v>6</v>
      </c>
      <c r="CN80" s="333">
        <v>0.828125</v>
      </c>
      <c r="CO80" s="278">
        <v>0.671875</v>
      </c>
      <c r="CP80" s="314">
        <f>SUM(CL80:CM80)+IF(CL80="B",1,0)*CL$102+IF(CM80="B",1,0)*CM$102+IF(CL80="Løype",1)*$O$4+IF(CM80="Løype",1)*$O$4+IF(CL80="Arr",1)*$O$5+IF(CM80="Arr",1)*$O$5</f>
        <v>6</v>
      </c>
      <c r="CQ80" s="327"/>
      <c r="CR80" s="283">
        <v>7</v>
      </c>
      <c r="CS80" s="316">
        <v>0.67500000000000004</v>
      </c>
      <c r="CT80" s="330">
        <v>0.47499999999999998</v>
      </c>
      <c r="CU80" s="314">
        <f>SUM(CQ80:CR80)+IF(CQ80="B",1,0)*CQ$102+IF(CR80="B",1,0)*CR$102+IF(CQ80="Løype",1)*$O$4+IF(CR80="Løype",1)*$O$4+IF(CQ80="Arr",1)*$O$5+IF(CR80="Arr",1)*$O$5</f>
        <v>7</v>
      </c>
      <c r="CV80" s="327"/>
      <c r="CW80" s="283">
        <v>23</v>
      </c>
      <c r="CX80" s="333">
        <v>0.31818181818181823</v>
      </c>
      <c r="CY80" s="278">
        <v>0.16666666666666663</v>
      </c>
      <c r="CZ80" s="314">
        <f>SUM(CV80:CW80)+IF(CV80="B",1,0)*CV$102+IF(CW80="B",1,0)*CW$102+IF(CV80="Løype",1)*$O$4+IF(CW80="Løype",1)*$O$4+IF(CV80="Arr",1)*$O$5+IF(CW80="Arr",1)*$O$5</f>
        <v>23</v>
      </c>
      <c r="DA80" s="327"/>
      <c r="DB80" s="283">
        <v>11</v>
      </c>
      <c r="DC80" s="333">
        <v>0.5625</v>
      </c>
      <c r="DD80" s="278">
        <v>0.3125</v>
      </c>
      <c r="DE80" s="314">
        <f>SUM(DA80:DB80)+IF(DA80="B",1,0)*DA$102+IF(DB80="B",1,0)*DB$102+IF(DA80="Løype",1)*$O$4+IF(DB80="Løype",1)*$O$4+IF(DA80="Arr",1)*$O$5+IF(DB80="Arr",1)*$O$5</f>
        <v>11</v>
      </c>
      <c r="DF80" s="327"/>
      <c r="DG80" s="283">
        <v>22</v>
      </c>
      <c r="DH80" s="333">
        <v>0.40277777777777779</v>
      </c>
      <c r="DI80" s="278">
        <v>0.23611111111111116</v>
      </c>
      <c r="DJ80" s="314">
        <f>SUM(DF80:DG80)+IF(DF80="B",1,0)*DF$102+IF(DG80="B",1,0)*DG$102+IF(DF80="Løype",1)*$O$4+IF(DG80="Løype",1)*$O$4+IF(DF80="Arr",1)*$O$5+IF(DG80="Arr",1)*$O$5</f>
        <v>22</v>
      </c>
      <c r="DK80" s="327"/>
      <c r="DL80" s="283"/>
      <c r="DM80" s="316"/>
      <c r="DN80" s="330"/>
      <c r="DO80" s="314">
        <f>SUM(DK80:DL80)+IF(DK80="B",1,0)*DK$102+IF(DL80="B",1,0)*DL$102+IF(DK80="Løype",1)*$O$4+IF(DL80="Løype",1)*$O$4+IF(DK80="Arr",1)*$O$5+IF(DL80="Arr",1)*$O$5</f>
        <v>0</v>
      </c>
      <c r="DP80" s="327"/>
      <c r="DQ80" s="283"/>
      <c r="DR80" s="316"/>
      <c r="DS80" s="330"/>
      <c r="DT80" s="314">
        <f>SUM(DP80:DQ80)+IF(DP80="B",1,0)*DP$102+IF(DQ80="B",1,0)*DQ$102+IF(DP80="Løype",1)*$O$4+IF(DQ80="Løype",1)*$O$4+IF(DP80="Arr",1)*$O$5+IF(DQ80="Arr",1)*$O$5</f>
        <v>0</v>
      </c>
      <c r="DU80" s="327"/>
      <c r="DV80" s="283"/>
      <c r="DW80" s="316"/>
      <c r="DX80" s="330"/>
      <c r="DY80" s="314">
        <f>SUM(DU80:DV80)+IF(DU80="B",1,0)*DU$102+IF(DV80="B",1,0)*DV$102+IF(DU80="Løype",1)*$O$4+IF(DV80="Løype",1)*$O$4+IF(DU80="Arr",1)*$O$5+IF(DV80="Arr",1)*$O$5</f>
        <v>0</v>
      </c>
      <c r="DZ80" s="538"/>
      <c r="EA80" s="513">
        <v>27</v>
      </c>
      <c r="EB80" s="518">
        <v>0.3666666666666667</v>
      </c>
      <c r="EC80" s="520">
        <v>0.21111111111111114</v>
      </c>
      <c r="ED80" s="314">
        <f>SUM(DZ80:EA80)+IF(DZ80="B",1,0)*DZ$102+IF(EA80="B",1,0)*EA$102+IF(DZ80="Løype",1)*$O$4+IF(EA80="Løype",1)*$O$4+IF(DZ80="Arr",1)*$O$5+IF(EA80="Arr",1)*$O$5</f>
        <v>27</v>
      </c>
      <c r="EE80" s="538"/>
      <c r="EF80" s="513"/>
      <c r="EG80" s="518"/>
      <c r="EH80" s="520"/>
      <c r="EI80" s="314">
        <f>SUM(EE80:EF80)+IF(EE80="B",1,0)*EE$102+IF(EF80="B",1,0)*EF$102+IF(EE80="Løype",1)*$O$4+IF(EF80="Løype",1)*$O$4+IF(EE80="Arr",1)*$O$5+IF(EF80="Arr",1)*$O$5</f>
        <v>0</v>
      </c>
      <c r="EJ80" s="528">
        <f>COUNTIF($E80:$EI80,"&gt;0")/4+COUNTIF($E80:$EI80,"B")/4+COUNTIF($E80:$EI80,"Arr")/4+COUNTIF($E80:$EI80,"Løype")/4</f>
        <v>20</v>
      </c>
      <c r="EK80" s="575">
        <f>COUNTIF($BH80:$EI80,"&gt;0")/4+COUNTIF($BH80:$EI80,"B")/4+COUNTIF($BH80:$EI80,"Arr")/4+COUNTIF($BH80:$EI80,"Løype")/4</f>
        <v>10</v>
      </c>
      <c r="EL80" s="293">
        <f>COUNTIF($E80:$EI80,"&gt;0")/4+COUNTIF($E80:$EI80,"Arr")/4+COUNTIF($E80:$EI80,"Løype")/4-COUNTIF($E80:$EI80,"B")*3/4</f>
        <v>19</v>
      </c>
      <c r="EM80" s="293">
        <f>COUNTIF(E80:EI80,"Arr")+COUNTIF(E80:EI80,"Løype")</f>
        <v>0</v>
      </c>
      <c r="EN80" s="569">
        <f>COUNTIF(BH80:EI80,"Arr")+COUNTIF(BH80:EI80,"Løype")</f>
        <v>0</v>
      </c>
      <c r="EO80" s="300">
        <f>EK80-EN80</f>
        <v>10</v>
      </c>
      <c r="EP80" s="15"/>
      <c r="EQ80" s="61">
        <f>$I80+$N80+$S80+$X80+$AC80+$AH80+$AM80+$AR80+$AW80+$BB80+$BG80+$BL80+$BQ80+$BV80+$CA80+$CF80+$CK80+$CP80+$CU80+$CZ80+$DE80+$DJ80+$DO80+$DT80+$DY80+$ED80+$EI80</f>
        <v>250</v>
      </c>
      <c r="ER80" s="191">
        <f>IF(OR($E80="B",$F80="B"),0,$I80)+IF(OR($J80="B",$K80="B"),0,$N80)+IF(OR($O80="B",$P80="B"),0,$S80)+IF(OR($T80="B",$U80="B"),0,$X80)+IF(OR($Y80="B",$Z80="B"),0,$AC80)+IF(OR($AD80="B",$AE80="B"),0,$AH80)+IF(OR($AI80="B",$AJ80="B"),0,$AM80)+IF(OR($HP59="B",$AO80="B"),0,$AR80)+IF(OR($AS80="B",$AT80="B"),0,$AW80)+IF(OR($AX80="B",$AY80="B"),0,$BB80)+IF(OR($BC80="B",$BD80="B"),0,$BG80)+IF(OR($BH80="B",$BI80="B"),0,$BL80)+IF(OR($BM80="B",$BN80="B"),0,$BQ80)+IF(OR($BR80="B",$BS80="B"),0,$BV80)+IF(OR($BW80="B",$BX80="B"),0,$CA80)+IF(OR($CB80="B",$CC80="B"),0,$CF80)+IF(OR($CG80="B",$CH80="B"),0,$CK80)+IF(OR($CL80="B",$CM80="B"),0,$CP80)+IF(OR($CQ80="B",$CR80="B"),0,$CU80)+IF(OR($CV80="B",$CW80="B"),0,$CZ80)+IF(OR($DA80="B",$DB80="B"),0,$DE80)+IF(OR($DF80="B",$DG80="B"),0,$DJ80)+IF(OR($DK80="B",$DL80="B"),0,$DO80)+IF(OR($DP80="B",$DQ80="B"),0,$DT80)+IF(OR($DU80="B",$DV80="B"),0,$DY80)+IF(OR($DZ80="B",$EA80="B"),0,$ED80)+IF(OR($EE80="B",$EF80="B"),0,$EI80)</f>
        <v>227</v>
      </c>
      <c r="ES80" s="28">
        <f>IF(EJ80&gt;0,EQ80/EJ80," " )</f>
        <v>12.5</v>
      </c>
      <c r="ET80" s="62">
        <f>IF(EL80&gt;0,ER80/EL80," " )</f>
        <v>11.947368421052632</v>
      </c>
      <c r="EU80" s="63"/>
      <c r="EV80" s="270">
        <f>EQ80+EX$20-EJ80</f>
        <v>257</v>
      </c>
      <c r="EW80" s="272">
        <f>ER80+EX$20-EL80</f>
        <v>235</v>
      </c>
      <c r="EX80" s="23">
        <f>IF(EJ80&gt;0,EV80/EJ80," " )</f>
        <v>12.85</v>
      </c>
      <c r="EY80" s="74">
        <f>IF(EL80&gt;0,EW80/EL80," " )</f>
        <v>12.368421052631579</v>
      </c>
      <c r="EZ80" s="63"/>
      <c r="FA80" s="368">
        <f>EJ80-EM80</f>
        <v>20</v>
      </c>
      <c r="FB80" s="369">
        <f>EM80</f>
        <v>0</v>
      </c>
      <c r="FC80" s="365">
        <f>G80+L80+Q80+V80+AA80+AF80+AK80+AP80+AU80+AZ80+BE80+BJ80+BO80+BT80+BY80+CD80+CI80+CN80+CS80+CX80+DC80+DH80+DM80+DR80+DW80+EB80+EG80</f>
        <v>10.207741067387371</v>
      </c>
      <c r="FD80" s="475">
        <f>IF(EJ80&gt;0,FC80/EJ80," " )</f>
        <v>0.51038705336936852</v>
      </c>
      <c r="FE80" s="488">
        <f>H80+M80+R80+W80+AB80+AG80+AL80+AQ80+AV80+BA80+BF80+BK80+BP80+BU80+BZ80+CE80+CJ80+CO80+CT80+CY80+DD80+DI80+DN80+DS80+DX80+EC80+EH80</f>
        <v>7.3554226364578748</v>
      </c>
      <c r="FF80" s="232">
        <f>IF(EJ80&gt;0,FE80/EJ80," " )</f>
        <v>0.36777113182289373</v>
      </c>
      <c r="FG80" s="15"/>
      <c r="FH80" s="37">
        <f t="shared" si="0"/>
        <v>54</v>
      </c>
    </row>
    <row r="81" spans="2:164" ht="17" thickBot="1" x14ac:dyDescent="0.25">
      <c r="B81" s="284" t="s">
        <v>77</v>
      </c>
      <c r="C81" s="285" t="s">
        <v>78</v>
      </c>
      <c r="D81" s="328">
        <v>538678</v>
      </c>
      <c r="E81" s="329"/>
      <c r="F81" s="314"/>
      <c r="G81" s="314"/>
      <c r="H81" s="314"/>
      <c r="I81" s="314">
        <f>SUM(E81:F81)+IF(E81="B",1,0)*E$102+IF(F81="B",1,0)*F$102+IF(E81="Løype",1)*$O$4+IF(F81="Løype",1)*$O$4+IF(E81="Arr",1)*$O$5+IF(F81="Arr",1)*$O$5</f>
        <v>0</v>
      </c>
      <c r="J81" s="330"/>
      <c r="K81" s="330"/>
      <c r="L81" s="330"/>
      <c r="M81" s="330"/>
      <c r="N81" s="314">
        <f>SUM(J81:K81)+IF(J81="B",1,0)*J$102+IF(K81="B",1,0)*K$102+IF(J81="Løype",1)*$O$4+IF(K81="Løype",1)*$O$4+IF(J81="Arr",1)*$O$5+IF(K81="Arr",1)*$O$5</f>
        <v>0</v>
      </c>
      <c r="O81" s="332">
        <v>18</v>
      </c>
      <c r="P81" s="331"/>
      <c r="Q81" s="278">
        <v>0.27083333333333337</v>
      </c>
      <c r="R81" s="278">
        <v>0.14583333333333337</v>
      </c>
      <c r="S81" s="314">
        <f>SUM(O81:P81)+IF(O81="B",1,0)*O$102+IF(P81="B",1,0)*P$102+IF(O81="Løype",1)*$O$4+IF(P81="Løype",1)*$O$4+IF(O81="Arr",1)*$O$5+IF(P81="Arr",1)*$O$5</f>
        <v>18</v>
      </c>
      <c r="T81" s="332">
        <v>16</v>
      </c>
      <c r="U81" s="331"/>
      <c r="V81" s="278">
        <v>0.35416666666666663</v>
      </c>
      <c r="W81" s="278">
        <v>0.35416666666666663</v>
      </c>
      <c r="X81" s="314">
        <f>SUM(T81:U81)+IF(T81="B",1,0)*T$102+IF(U81="B",1,0)*U$102+IF(T81="Løype",1)*$O$4+IF(U81="Løype",1)*$O$4+IF(T81="Arr",1)*$O$5+IF(U81="Arr",1)*$O$5</f>
        <v>16</v>
      </c>
      <c r="Y81" s="332"/>
      <c r="Z81" s="316">
        <v>12</v>
      </c>
      <c r="AA81" s="278">
        <v>0.62903225806451613</v>
      </c>
      <c r="AB81" s="278">
        <v>0.56451612903225801</v>
      </c>
      <c r="AC81" s="314">
        <f>SUM(Y81:Z81)+IF(Y81="B",1,0)*Y$102+IF(Z81="B",1,0)*Z$102+IF(Y81="Løype",1)*$O$4+IF(Z81="Løype",1)*$O$4+IF(Y81="Arr",1)*$O$5+IF(Z81="Arr",1)*$O$5</f>
        <v>12</v>
      </c>
      <c r="AD81" s="332"/>
      <c r="AE81" s="295"/>
      <c r="AF81" s="278"/>
      <c r="AG81" s="278"/>
      <c r="AH81" s="314">
        <f>SUM(AD81:AE81)+IF(AD81="B",1,0)*AD$102+IF(AE81="B",1,0)*AE$102+IF(AD81="Løype",1)*$O$4+IF(AE81="Løype",1)*$O$4+IF(AD81="Arr",1)*$O$5+IF(AE81="Arr",1)*$O$5</f>
        <v>0</v>
      </c>
      <c r="AI81" s="286"/>
      <c r="AJ81" s="283">
        <v>12</v>
      </c>
      <c r="AK81" s="278">
        <v>0.45238095238095233</v>
      </c>
      <c r="AL81" s="278">
        <v>0.3571428571428571</v>
      </c>
      <c r="AM81" s="314">
        <f>SUM(AI81:AJ81)+IF(AI81="B",1,0)*AI$102+IF(AJ81="B",1,0)*AJ$102+IF(AI81="Løype",1)*$O$4+IF(AJ81="Løype",1)*$O$4+IF(AI81="Arr",1)*$O$5+IF(AJ81="Arr",1)*$O$5</f>
        <v>12</v>
      </c>
      <c r="AN81" s="286"/>
      <c r="AO81" s="283">
        <v>17</v>
      </c>
      <c r="AP81" s="278">
        <v>0.3125</v>
      </c>
      <c r="AQ81" s="278">
        <v>0.3125</v>
      </c>
      <c r="AR81" s="314">
        <f>SUM(AN81:AO81)+IF(AN81="B",1,0)*AN$102+IF(AO81="B",1,0)*AO$102+IF(AN81="Løype",1)*$O$4+IF(AO81="Løype",1)*$O$4+IF(AN81="Arr",1)*$O$5+IF(AO81="Arr",1)*$O$5</f>
        <v>17</v>
      </c>
      <c r="AS81" s="286"/>
      <c r="AT81" s="283">
        <v>10</v>
      </c>
      <c r="AU81" s="278">
        <v>0.58695652173913038</v>
      </c>
      <c r="AV81" s="278">
        <v>0.41304347826086951</v>
      </c>
      <c r="AW81" s="314">
        <f>SUM(AS81:AT81)+IF(AS81="B",1,0)*AS$102+IF(AT81="B",1,0)*AT$102+IF(AS81="Løype",1)*$O$4+IF(AT81="Løype",1)*$O$4+IF(AS81="Arr",1)*$O$5+IF(AT81="Arr",1)*$O$5</f>
        <v>10</v>
      </c>
      <c r="AX81" s="286"/>
      <c r="AY81" s="283"/>
      <c r="AZ81" s="278"/>
      <c r="BA81" s="278"/>
      <c r="BB81" s="314">
        <f>SUM(AX81:AY81)+IF(AX81="B",1,0)*AX$102+IF(AY81="B",1,0)*AY$102+IF(AX81="Løype",1)*$O$4+IF(AY81="Løype",1)*$O$4+IF(AX81="Arr",1)*$O$5+IF(AY81="Arr",1)*$O$5</f>
        <v>0</v>
      </c>
      <c r="BC81" s="286"/>
      <c r="BD81" s="283">
        <v>9</v>
      </c>
      <c r="BE81" s="333">
        <v>0.68518518518518512</v>
      </c>
      <c r="BF81" s="278">
        <v>0.53703703703703698</v>
      </c>
      <c r="BG81" s="314">
        <f>SUM(BC81:BD81)+IF(BC81="B",1,0)*BC$102+IF(BD81="B",1,0)*BD$102+IF(BC81="Løype",1)*$O$4+IF(BD81="Løype",1)*$O$4+IF(BC81="Arr",1)*$O$5+IF(BD81="Arr",1)*$O$5</f>
        <v>9</v>
      </c>
      <c r="BH81" s="327"/>
      <c r="BI81" s="283"/>
      <c r="BJ81" s="316"/>
      <c r="BK81" s="330"/>
      <c r="BL81" s="314">
        <f>SUM(BH81:BI81)+IF(BH81="B",1,0)*BH$102+IF(BI81="B",1,0)*BI$102+IF(BH81="Løype",1)*$O$4+IF(BI81="Løype",1)*$O$4+IF(BH81="Arr",1)*$O$5+IF(BI81="Arr",1)*$O$5</f>
        <v>0</v>
      </c>
      <c r="BM81" s="334"/>
      <c r="BN81" s="283">
        <v>23</v>
      </c>
      <c r="BO81" s="333">
        <v>2.083333333333337E-2</v>
      </c>
      <c r="BP81" s="278">
        <v>2.083333333333337E-2</v>
      </c>
      <c r="BQ81" s="314">
        <f>SUM(BM81:BN81)+IF(BM81="B",1,0)*BM$102+IF(BN81="B",1,0)*BN$102+IF(BM81="Løype",1)*$O$4+IF(BN81="Løype",1)*$O$4+IF(BM81="Arr",1)*$O$5+IF(BN81="Arr",1)*$O$5</f>
        <v>23</v>
      </c>
      <c r="BR81" s="327"/>
      <c r="BS81" s="283"/>
      <c r="BT81" s="316"/>
      <c r="BU81" s="330"/>
      <c r="BV81" s="314">
        <f>SUM(BR81:BS81)+IF(BR81="B",1,0)*BR$102+IF(BS81="B",1,0)*BS$102+IF(BR81="Løype",1)*$O$4+IF(BS81="Løype",1)*$O$4+IF(BR81="Arr",1)*$O$5+IF(BS81="Arr",1)*$O$5</f>
        <v>0</v>
      </c>
      <c r="BW81" s="327"/>
      <c r="BX81" s="283">
        <v>12</v>
      </c>
      <c r="BY81" s="333">
        <v>0.6166666666666667</v>
      </c>
      <c r="BZ81" s="278">
        <v>0.41666666666666663</v>
      </c>
      <c r="CA81" s="314">
        <f>SUM(BW81:BX81)+IF(BW81="B",1,0)*BW$102+IF(BX81="B",1,0)*BX$102+IF(BW81="Løype",1)*$O$4+IF(BX81="Løype",1)*$O$4+IF(BW81="Arr",1)*$O$5+IF(BX81="Arr",1)*$O$5</f>
        <v>12</v>
      </c>
      <c r="CB81" s="327"/>
      <c r="CC81" s="283"/>
      <c r="CD81" s="316"/>
      <c r="CE81" s="330"/>
      <c r="CF81" s="314">
        <f>SUM(CB81:CC81)+IF(CB81="B",1,0)*CB$102+IF(CC81="B",1,0)*CC$102+IF(CB81="Løype",1)*$O$4+IF(CC81="Løype",1)*$O$4+IF(CB81="Arr",1)*$O$5+IF(CC81="Arr",1)*$O$5</f>
        <v>0</v>
      </c>
      <c r="CG81" s="327"/>
      <c r="CH81" s="283">
        <v>13</v>
      </c>
      <c r="CI81" s="333">
        <v>0.58333333333333326</v>
      </c>
      <c r="CJ81" s="278">
        <v>0.35</v>
      </c>
      <c r="CK81" s="314">
        <f>SUM(CG81:CH81)+IF(CG81="B",1,0)*CG$102+IF(CH81="B",1,0)*CH$102+IF(CG81="Løype",1)*$O$4+IF(CH81="Løype",1)*$O$4+IF(CG81="Arr",1)*$O$5+IF(CH81="Arr",1)*$O$5</f>
        <v>13</v>
      </c>
      <c r="CL81" s="327"/>
      <c r="CM81" s="283">
        <v>19</v>
      </c>
      <c r="CN81" s="333">
        <v>0.421875</v>
      </c>
      <c r="CO81" s="511">
        <v>0.296875</v>
      </c>
      <c r="CP81" s="314">
        <f>SUM(CL81:CM81)+IF(CL81="B",1,0)*CL$102+IF(CM81="B",1,0)*CM$102+IF(CL81="Løype",1)*$O$4+IF(CM81="Løype",1)*$O$4+IF(CL81="Arr",1)*$O$5+IF(CM81="Arr",1)*$O$5</f>
        <v>19</v>
      </c>
      <c r="CQ81" s="327"/>
      <c r="CR81" s="283"/>
      <c r="CS81" s="316"/>
      <c r="CT81" s="330"/>
      <c r="CU81" s="314">
        <f>SUM(CQ81:CR81)+IF(CQ81="B",1,0)*CQ$102+IF(CR81="B",1,0)*CR$102+IF(CQ81="Løype",1)*$O$4+IF(CR81="Løype",1)*$O$4+IF(CQ81="Arr",1)*$O$5+IF(CR81="Arr",1)*$O$5</f>
        <v>0</v>
      </c>
      <c r="CV81" s="327"/>
      <c r="CW81" s="283"/>
      <c r="CX81" s="333"/>
      <c r="CY81" s="330"/>
      <c r="CZ81" s="314">
        <f>SUM(CV81:CW81)+IF(CV81="B",1,0)*CV$102+IF(CW81="B",1,0)*CW$102+IF(CV81="Løype",1)*$O$4+IF(CW81="Løype",1)*$O$4+IF(CV81="Arr",1)*$O$5+IF(CW81="Arr",1)*$O$5</f>
        <v>0</v>
      </c>
      <c r="DA81" s="327"/>
      <c r="DB81" s="283">
        <v>8</v>
      </c>
      <c r="DC81" s="333">
        <v>0.6875</v>
      </c>
      <c r="DD81" s="278">
        <v>0.5625</v>
      </c>
      <c r="DE81" s="314">
        <f>SUM(DA81:DB81)+IF(DA81="B",1,0)*DA$102+IF(DB81="B",1,0)*DB$102+IF(DA81="Løype",1)*$O$4+IF(DB81="Løype",1)*$O$4+IF(DA81="Arr",1)*$O$5+IF(DB81="Arr",1)*$O$5</f>
        <v>8</v>
      </c>
      <c r="DF81" s="327"/>
      <c r="DG81" s="283">
        <v>16</v>
      </c>
      <c r="DH81" s="333">
        <v>0.56944444444444442</v>
      </c>
      <c r="DI81" s="278">
        <v>0.40277777777777779</v>
      </c>
      <c r="DJ81" s="314">
        <f>SUM(DF81:DG81)+IF(DF81="B",1,0)*DF$102+IF(DG81="B",1,0)*DG$102+IF(DF81="Løype",1)*$O$4+IF(DG81="Løype",1)*$O$4+IF(DF81="Arr",1)*$O$5+IF(DG81="Arr",1)*$O$5</f>
        <v>16</v>
      </c>
      <c r="DK81" s="327"/>
      <c r="DL81" s="283">
        <v>17</v>
      </c>
      <c r="DM81" s="333">
        <v>0.4107142857142857</v>
      </c>
      <c r="DN81" s="278">
        <v>0.3035714285714286</v>
      </c>
      <c r="DO81" s="314">
        <f>SUM(DK81:DL81)+IF(DK81="B",1,0)*DK$102+IF(DL81="B",1,0)*DL$102+IF(DK81="Løype",1)*$O$4+IF(DL81="Løype",1)*$O$4+IF(DK81="Arr",1)*$O$5+IF(DL81="Arr",1)*$O$5</f>
        <v>17</v>
      </c>
      <c r="DP81" s="327"/>
      <c r="DQ81" s="283">
        <v>18</v>
      </c>
      <c r="DR81" s="333">
        <v>0.32758620689655171</v>
      </c>
      <c r="DS81" s="278">
        <v>0.15517241379310343</v>
      </c>
      <c r="DT81" s="314">
        <f>SUM(DP81:DQ81)+IF(DP81="B",1,0)*DP$102+IF(DQ81="B",1,0)*DQ$102+IF(DP81="Løype",1)*$O$4+IF(DQ81="Løype",1)*$O$4+IF(DP81="Arr",1)*$O$5+IF(DQ81="Arr",1)*$O$5</f>
        <v>18</v>
      </c>
      <c r="DU81" s="327"/>
      <c r="DV81" s="283">
        <v>18</v>
      </c>
      <c r="DW81" s="518">
        <v>0.46969696969696972</v>
      </c>
      <c r="DX81" s="520">
        <v>0.13636363636363635</v>
      </c>
      <c r="DY81" s="314">
        <f>SUM(DU81:DV81)+IF(DU81="B",1,0)*DU$102+IF(DV81="B",1,0)*DV$102+IF(DU81="Løype",1)*$O$4+IF(DV81="Løype",1)*$O$4+IF(DU81="Arr",1)*$O$5+IF(DV81="Arr",1)*$O$5</f>
        <v>18</v>
      </c>
      <c r="DZ81" s="538"/>
      <c r="EA81" s="513">
        <v>15</v>
      </c>
      <c r="EB81" s="518">
        <v>0.65555555555555556</v>
      </c>
      <c r="EC81" s="520">
        <v>0.52222222222222214</v>
      </c>
      <c r="ED81" s="314">
        <f>SUM(DZ81:EA81)+IF(DZ81="B",1,0)*DZ$102+IF(EA81="B",1,0)*EA$102+IF(DZ81="Løype",1)*$O$4+IF(EA81="Løype",1)*$O$4+IF(DZ81="Arr",1)*$O$5+IF(EA81="Arr",1)*$O$5</f>
        <v>15</v>
      </c>
      <c r="EE81" s="538"/>
      <c r="EF81" s="513">
        <v>24</v>
      </c>
      <c r="EG81" s="518">
        <v>0.16666666666666663</v>
      </c>
      <c r="EH81" s="520">
        <v>6.4102564102564097E-2</v>
      </c>
      <c r="EI81" s="314">
        <f>SUM(EE81:EF81)+IF(EE81="B",1,0)*EE$102+IF(EF81="B",1,0)*EF$102+IF(EE81="Løype",1)*$O$4+IF(EF81="Løype",1)*$O$4+IF(EE81="Arr",1)*$O$5+IF(EF81="Arr",1)*$O$5</f>
        <v>24</v>
      </c>
      <c r="EJ81" s="528">
        <f>COUNTIF($E81:$EI81,"&gt;0")/4+COUNTIF($E81:$EI81,"B")/4+COUNTIF($E81:$EI81,"Arr")/4+COUNTIF($E81:$EI81,"Løype")/4</f>
        <v>18</v>
      </c>
      <c r="EK81" s="575">
        <f>COUNTIF($BH81:$EI81,"&gt;0")/4+COUNTIF($BH81:$EI81,"B")/4+COUNTIF($BH81:$EI81,"Arr")/4+COUNTIF($BH81:$EI81,"Løype")/4</f>
        <v>11</v>
      </c>
      <c r="EL81" s="293">
        <f>COUNTIF($E81:$EI81,"&gt;0")/4+COUNTIF($E81:$EI81,"Arr")/4+COUNTIF($E81:$EI81,"Løype")/4-COUNTIF($E81:$EI81,"B")*3/4</f>
        <v>18</v>
      </c>
      <c r="EM81" s="293">
        <f>COUNTIF(E81:EI81,"Arr")+COUNTIF(E81:EI81,"Løype")</f>
        <v>0</v>
      </c>
      <c r="EN81" s="569">
        <f>COUNTIF(BH81:EI81,"Arr")+COUNTIF(BH81:EI81,"Løype")</f>
        <v>0</v>
      </c>
      <c r="EO81" s="300">
        <f>EK81-EN81</f>
        <v>11</v>
      </c>
      <c r="EP81" s="15"/>
      <c r="EQ81" s="61">
        <f>$I81+$N81+$S81+$X81+$AC81+$AH81+$AM81+$AR81+$AW81+$BB81+$BG81+$BL81+$BQ81+$BV81+$CA81+$CF81+$CK81+$CP81+$CU81+$CZ81+$DE81+$DJ81+$DO81+$DT81+$DY81+$ED81+$EI81</f>
        <v>277</v>
      </c>
      <c r="ER81" s="191">
        <f>IF(OR($E81="B",$F81="B"),0,$I81)+IF(OR($J81="B",$K81="B"),0,$N81)+IF(OR($O81="B",$P81="B"),0,$S81)+IF(OR($T81="B",$U81="B"),0,$X81)+IF(OR($Y81="B",$Z81="B"),0,$AC81)+IF(OR($AD81="B",$AE81="B"),0,$AH81)+IF(OR($AI81="B",$AJ81="B"),0,$AM81)+IF(OR($HP60="B",$AO81="B"),0,$AR81)+IF(OR($AS81="B",$AT81="B"),0,$AW81)+IF(OR($AX81="B",$AY81="B"),0,$BB81)+IF(OR($BC81="B",$BD81="B"),0,$BG81)+IF(OR($BH81="B",$BI81="B"),0,$BL81)+IF(OR($BM81="B",$BN81="B"),0,$BQ81)+IF(OR($BR81="B",$BS81="B"),0,$BV81)+IF(OR($BW81="B",$BX81="B"),0,$CA81)+IF(OR($CB81="B",$CC81="B"),0,$CF81)+IF(OR($CG81="B",$CH81="B"),0,$CK81)+IF(OR($CL81="B",$CM81="B"),0,$CP81)+IF(OR($CQ81="B",$CR81="B"),0,$CU81)+IF(OR($CV81="B",$CW81="B"),0,$CZ81)+IF(OR($DA81="B",$DB81="B"),0,$DE81)+IF(OR($DF81="B",$DG81="B"),0,$DJ81)+IF(OR($DK81="B",$DL81="B"),0,$DO81)+IF(OR($DP81="B",$DQ81="B"),0,$DT81)+IF(OR($DU81="B",$DV81="B"),0,$DY81)+IF(OR($DZ81="B",$EA81="B"),0,$ED81)+IF(OR($EE81="B",$EF81="B"),0,$EI81)</f>
        <v>277</v>
      </c>
      <c r="ES81" s="28">
        <f>IF(EJ81&gt;0,EQ81/EJ81," " )</f>
        <v>15.388888888888889</v>
      </c>
      <c r="ET81" s="62">
        <f>IF(EL81&gt;0,ER81/EL81," " )</f>
        <v>15.388888888888889</v>
      </c>
      <c r="EU81" s="63"/>
      <c r="EV81" s="270">
        <f>EQ81+EX$20-EJ81</f>
        <v>286</v>
      </c>
      <c r="EW81" s="272">
        <f>ER81+EX$20-EL81</f>
        <v>286</v>
      </c>
      <c r="EX81" s="23">
        <f>IF(EJ81&gt;0,EV81/EJ81," " )</f>
        <v>15.888888888888889</v>
      </c>
      <c r="EY81" s="74">
        <f>IF(EL81&gt;0,EW81/EL81," " )</f>
        <v>15.888888888888889</v>
      </c>
      <c r="EZ81" s="63"/>
      <c r="FA81" s="368">
        <f>EJ81-EM81</f>
        <v>18</v>
      </c>
      <c r="FB81" s="369">
        <f>EM81</f>
        <v>0</v>
      </c>
      <c r="FC81" s="365">
        <f>G81+L81+Q81+V81+AA81+AF81+AK81+AP81+AU81+AZ81+BE81+BJ81+BO81+BT81+BY81+CD81+CI81+CN81+CS81+CX81+DC81+DH81+DM81+DR81+DW81+EB81+EG81</f>
        <v>8.2209273796775904</v>
      </c>
      <c r="FD81" s="475">
        <f>IF(EJ81&gt;0,FC81/EJ81," " )</f>
        <v>0.45671818775986611</v>
      </c>
      <c r="FE81" s="488">
        <f>H81+M81+R81+W81+AB81+AG81+AL81+AQ81+AV81+BA81+BF81+BK81+BP81+BU81+BZ81+CE81+CJ81+CO81+CT81+CY81+DD81+DI81+DN81+DS81+DX81+EC81+EH81</f>
        <v>5.915324544303755</v>
      </c>
      <c r="FF81" s="232">
        <f>IF(EJ81&gt;0,FE81/EJ81," " )</f>
        <v>0.3286291413502086</v>
      </c>
      <c r="FG81" s="15"/>
      <c r="FH81" s="37">
        <f t="shared" si="0"/>
        <v>55</v>
      </c>
    </row>
    <row r="82" spans="2:164" ht="17" thickBot="1" x14ac:dyDescent="0.25">
      <c r="B82" s="284" t="s">
        <v>91</v>
      </c>
      <c r="C82" s="285" t="s">
        <v>92</v>
      </c>
      <c r="D82" s="328">
        <v>266676</v>
      </c>
      <c r="E82" s="329" t="s">
        <v>2</v>
      </c>
      <c r="F82" s="314"/>
      <c r="G82" s="452">
        <v>2.3809523809523836E-2</v>
      </c>
      <c r="H82" s="452">
        <v>2.3809523809523836E-2</v>
      </c>
      <c r="I82" s="314">
        <f>SUM(E82:F82)+IF(E82="B",1,0)*E$102+IF(F82="B",1,0)*F$102+IF(E82="Løype",1)*$O$4+IF(F82="Løype",1)*$O$4+IF(E82="Arr",1)*$O$5+IF(F82="Arr",1)*$O$5</f>
        <v>1</v>
      </c>
      <c r="J82" s="330">
        <v>2</v>
      </c>
      <c r="K82" s="539"/>
      <c r="L82" s="278">
        <v>0.39583333333333337</v>
      </c>
      <c r="M82" s="278">
        <v>0.1875</v>
      </c>
      <c r="N82" s="314">
        <f>SUM(J82:K82)+IF(J82="B",1,0)*J$102+IF(K82="B",1,0)*K$102+IF(J82="Løype",1)*$O$4+IF(K82="Løype",1)*$O$4+IF(J82="Arr",1)*$O$5+IF(K82="Arr",1)*$O$5</f>
        <v>2</v>
      </c>
      <c r="O82" s="332"/>
      <c r="P82" s="331"/>
      <c r="Q82" s="330"/>
      <c r="R82" s="330"/>
      <c r="S82" s="314">
        <f>SUM(O82:P82)+IF(O82="B",1,0)*O$102+IF(P82="B",1,0)*P$102+IF(O82="Løype",1)*$O$4+IF(P82="Løype",1)*$O$4+IF(O82="Arr",1)*$O$5+IF(P82="Arr",1)*$O$5</f>
        <v>0</v>
      </c>
      <c r="T82" s="332" t="s">
        <v>2</v>
      </c>
      <c r="U82" s="331"/>
      <c r="V82" s="278">
        <v>0.10416666666666663</v>
      </c>
      <c r="W82" s="278">
        <v>0.10416666666666663</v>
      </c>
      <c r="X82" s="314">
        <f>SUM(T82:U82)+IF(T82="B",1,0)*T$102+IF(U82="B",1,0)*U$102+IF(T82="Løype",1)*$O$4+IF(U82="Løype",1)*$O$4+IF(T82="Arr",1)*$O$5+IF(U82="Arr",1)*$O$5</f>
        <v>22</v>
      </c>
      <c r="Y82" s="332">
        <v>1</v>
      </c>
      <c r="Z82" s="316"/>
      <c r="AA82" s="278">
        <v>0.467741935483871</v>
      </c>
      <c r="AB82" s="278">
        <v>0.27419354838709675</v>
      </c>
      <c r="AC82" s="314">
        <f>SUM(Y82:Z82)+IF(Y82="B",1,0)*Y$102+IF(Z82="B",1,0)*Z$102+IF(Y82="Løype",1)*$O$4+IF(Z82="Løype",1)*$O$4+IF(Y82="Arr",1)*$O$5+IF(Z82="Arr",1)*$O$5</f>
        <v>1</v>
      </c>
      <c r="AD82" s="332"/>
      <c r="AE82" s="316"/>
      <c r="AF82" s="278"/>
      <c r="AG82" s="278"/>
      <c r="AH82" s="314">
        <f>SUM(AD82:AE82)+IF(AD82="B",1,0)*AD$102+IF(AE82="B",1,0)*AE$102+IF(AD82="Løype",1)*$O$4+IF(AE82="Løype",1)*$O$4+IF(AD82="Arr",1)*$O$5+IF(AE82="Arr",1)*$O$5</f>
        <v>0</v>
      </c>
      <c r="AI82" s="180"/>
      <c r="AJ82" s="81"/>
      <c r="AK82" s="197"/>
      <c r="AL82" s="197"/>
      <c r="AM82" s="314">
        <f>SUM(AI82:AJ82)+IF(AI82="B",1,0)*AI$102+IF(AJ82="B",1,0)*AJ$102+IF(AI82="Løype",1)*$O$4+IF(AJ82="Løype",1)*$O$4+IF(AI82="Arr",1)*$O$5+IF(AJ82="Arr",1)*$O$5</f>
        <v>0</v>
      </c>
      <c r="AN82" s="286"/>
      <c r="AO82" s="283"/>
      <c r="AP82" s="330"/>
      <c r="AQ82" s="330"/>
      <c r="AR82" s="314">
        <f>SUM(AN82:AO82)+IF(AN82="B",1,0)*AN$102+IF(AO82="B",1,0)*AO$102+IF(AN82="Løype",1)*$O$4+IF(AO82="Løype",1)*$O$4+IF(AN82="Arr",1)*$O$5+IF(AO82="Arr",1)*$O$5</f>
        <v>0</v>
      </c>
      <c r="AS82" s="286"/>
      <c r="AT82" s="283"/>
      <c r="AU82" s="330"/>
      <c r="AV82" s="330"/>
      <c r="AW82" s="314">
        <f>SUM(AS82:AT82)+IF(AS82="B",1,0)*AS$102+IF(AT82="B",1,0)*AT$102+IF(AS82="Løype",1)*$O$4+IF(AT82="Løype",1)*$O$4+IF(AS82="Arr",1)*$O$5+IF(AT82="Arr",1)*$O$5</f>
        <v>0</v>
      </c>
      <c r="AX82" s="286"/>
      <c r="AY82" s="283">
        <v>13</v>
      </c>
      <c r="AZ82" s="278">
        <v>0.53703703703703698</v>
      </c>
      <c r="BA82" s="278">
        <v>0.38888888888888884</v>
      </c>
      <c r="BB82" s="314">
        <f>SUM(AX82:AY82)+IF(AX82="B",1,0)*AX$102+IF(AY82="B",1,0)*AY$102+IF(AX82="Løype",1)*$O$4+IF(AY82="Løype",1)*$O$4+IF(AX82="Arr",1)*$O$5+IF(AY82="Arr",1)*$O$5</f>
        <v>13</v>
      </c>
      <c r="BC82" s="286"/>
      <c r="BD82" s="283">
        <v>6</v>
      </c>
      <c r="BE82" s="333">
        <v>0.7592592592592593</v>
      </c>
      <c r="BF82" s="278">
        <v>0.57407407407407407</v>
      </c>
      <c r="BG82" s="314">
        <f>SUM(BC82:BD82)+IF(BC82="B",1,0)*BC$102+IF(BD82="B",1,0)*BD$102+IF(BC82="Løype",1)*$O$4+IF(BD82="Løype",1)*$O$4+IF(BC82="Arr",1)*$O$5+IF(BD82="Arr",1)*$O$5</f>
        <v>6</v>
      </c>
      <c r="BH82" s="327"/>
      <c r="BI82" s="283">
        <v>9</v>
      </c>
      <c r="BJ82" s="333">
        <v>0.34615384615384615</v>
      </c>
      <c r="BK82" s="278">
        <v>0.19230769230769229</v>
      </c>
      <c r="BL82" s="314">
        <f>SUM(BH82:BI82)+IF(BH82="B",1,0)*BH$102+IF(BI82="B",1,0)*BI$102+IF(BH82="Løype",1)*$O$4+IF(BI82="Løype",1)*$O$4+IF(BH82="Arr",1)*$O$5+IF(BI82="Arr",1)*$O$5</f>
        <v>9</v>
      </c>
      <c r="BM82" s="334">
        <v>1</v>
      </c>
      <c r="BN82" s="283"/>
      <c r="BO82" s="333">
        <v>0.39583333333333337</v>
      </c>
      <c r="BP82" s="278">
        <v>0.1875</v>
      </c>
      <c r="BQ82" s="314">
        <f>SUM(BM82:BN82)+IF(BM82="B",1,0)*BM$102+IF(BN82="B",1,0)*BN$102+IF(BM82="Løype",1)*$O$4+IF(BN82="Løype",1)*$O$4+IF(BM82="Arr",1)*$O$5+IF(BN82="Arr",1)*$O$5</f>
        <v>1</v>
      </c>
      <c r="BR82" s="327"/>
      <c r="BS82" s="283"/>
      <c r="BT82" s="316"/>
      <c r="BU82" s="330"/>
      <c r="BV82" s="314">
        <f>SUM(BR82:BS82)+IF(BR82="B",1,0)*BR$102+IF(BS82="B",1,0)*BS$102+IF(BR82="Løype",1)*$O$4+IF(BS82="Løype",1)*$O$4+IF(BR82="Arr",1)*$O$5+IF(BS82="Arr",1)*$O$5</f>
        <v>0</v>
      </c>
      <c r="BW82" s="327"/>
      <c r="BX82" s="283">
        <v>16</v>
      </c>
      <c r="BY82" s="333">
        <v>0.48333333333333328</v>
      </c>
      <c r="BZ82" s="278">
        <v>0.35</v>
      </c>
      <c r="CA82" s="314">
        <f>SUM(BW82:BX82)+IF(BW82="B",1,0)*BW$102+IF(BX82="B",1,0)*BX$102+IF(BW82="Løype",1)*$O$4+IF(BX82="Løype",1)*$O$4+IF(BW82="Arr",1)*$O$5+IF(BX82="Arr",1)*$O$5</f>
        <v>16</v>
      </c>
      <c r="CB82" s="186"/>
      <c r="CC82" s="283">
        <v>18</v>
      </c>
      <c r="CD82" s="333">
        <v>0.3833333333333333</v>
      </c>
      <c r="CE82" s="278">
        <v>0.31666666666666665</v>
      </c>
      <c r="CF82" s="314">
        <f>SUM(CB82:CC82)+IF(CB82="B",1,0)*CB$102+IF(CC82="B",1,0)*CC$102+IF(CB82="Løype",1)*$O$4+IF(CC82="Løype",1)*$O$4+IF(CB82="Arr",1)*$O$5+IF(CC82="Arr",1)*$O$5</f>
        <v>18</v>
      </c>
      <c r="CG82" s="327"/>
      <c r="CH82" s="283">
        <v>16</v>
      </c>
      <c r="CI82" s="333">
        <v>0.48333333333333328</v>
      </c>
      <c r="CJ82" s="278">
        <v>0.31666666666666665</v>
      </c>
      <c r="CK82" s="314">
        <f>SUM(CG82:CH82)+IF(CG82="B",1,0)*CG$102+IF(CH82="B",1,0)*CH$102+IF(CG82="Løype",1)*$O$4+IF(CH82="Løype",1)*$O$4+IF(CG82="Arr",1)*$O$5+IF(CH82="Arr",1)*$O$5</f>
        <v>16</v>
      </c>
      <c r="CL82" s="327"/>
      <c r="CM82" s="283">
        <v>16</v>
      </c>
      <c r="CN82" s="333">
        <v>0.515625</v>
      </c>
      <c r="CO82" s="511">
        <v>0.484375</v>
      </c>
      <c r="CP82" s="314">
        <f>SUM(CL82:CM82)+IF(CL82="B",1,0)*CL$102+IF(CM82="B",1,0)*CM$102+IF(CL82="Løype",1)*$O$4+IF(CM82="Løype",1)*$O$4+IF(CL82="Arr",1)*$O$5+IF(CM82="Arr",1)*$O$5</f>
        <v>16</v>
      </c>
      <c r="CQ82" s="327"/>
      <c r="CR82" s="283"/>
      <c r="CS82" s="316"/>
      <c r="CT82" s="330"/>
      <c r="CU82" s="314">
        <f>SUM(CQ82:CR82)+IF(CQ82="B",1,0)*CQ$102+IF(CR82="B",1,0)*CR$102+IF(CQ82="Løype",1)*$O$4+IF(CR82="Løype",1)*$O$4+IF(CQ82="Arr",1)*$O$5+IF(CR82="Arr",1)*$O$5</f>
        <v>0</v>
      </c>
      <c r="CV82" s="327"/>
      <c r="CW82" s="283">
        <v>16</v>
      </c>
      <c r="CX82" s="333">
        <v>0.53030303030303028</v>
      </c>
      <c r="CY82" s="278">
        <v>0.37878787878787878</v>
      </c>
      <c r="CZ82" s="314">
        <f>SUM(CV82:CW82)+IF(CV82="B",1,0)*CV$102+IF(CW82="B",1,0)*CW$102+IF(CV82="Løype",1)*$O$4+IF(CW82="Løype",1)*$O$4+IF(CV82="Arr",1)*$O$5+IF(CW82="Arr",1)*$O$5</f>
        <v>16</v>
      </c>
      <c r="DA82" s="327"/>
      <c r="DB82" s="283"/>
      <c r="DC82" s="316"/>
      <c r="DD82" s="4"/>
      <c r="DE82" s="314">
        <f>SUM(DA82:DB82)+IF(DA82="B",1,0)*DA$102+IF(DB82="B",1,0)*DB$102+IF(DA82="Løype",1)*$O$4+IF(DB82="Løype",1)*$O$4+IF(DA82="Arr",1)*$O$5+IF(DB82="Arr",1)*$O$5</f>
        <v>0</v>
      </c>
      <c r="DF82" s="327"/>
      <c r="DG82" s="283">
        <v>27</v>
      </c>
      <c r="DH82" s="333">
        <v>0.26388888888888884</v>
      </c>
      <c r="DI82" s="278">
        <v>0.15277777777777779</v>
      </c>
      <c r="DJ82" s="314">
        <f>SUM(DF82:DG82)+IF(DF82="B",1,0)*DF$102+IF(DG82="B",1,0)*DG$102+IF(DF82="Løype",1)*$O$4+IF(DG82="Løype",1)*$O$4+IF(DF82="Arr",1)*$O$5+IF(DG82="Arr",1)*$O$5</f>
        <v>27</v>
      </c>
      <c r="DK82" s="327"/>
      <c r="DL82" s="283">
        <v>15</v>
      </c>
      <c r="DM82" s="333">
        <v>0.4821428571428571</v>
      </c>
      <c r="DN82" s="278">
        <v>0.5892857142857143</v>
      </c>
      <c r="DO82" s="314">
        <f>SUM(DK82:DL82)+IF(DK82="B",1,0)*DK$102+IF(DL82="B",1,0)*DL$102+IF(DK82="Løype",1)*$O$4+IF(DL82="Løype",1)*$O$4+IF(DK82="Arr",1)*$O$5+IF(DL82="Arr",1)*$O$5</f>
        <v>15</v>
      </c>
      <c r="DP82" s="327"/>
      <c r="DQ82" s="283"/>
      <c r="DR82" s="316"/>
      <c r="DS82" s="330"/>
      <c r="DT82" s="314">
        <f>SUM(DP82:DQ82)+IF(DP82="B",1,0)*DP$102+IF(DQ82="B",1,0)*DQ$102+IF(DP82="Løype",1)*$O$4+IF(DQ82="Løype",1)*$O$4+IF(DP82="Arr",1)*$O$5+IF(DQ82="Arr",1)*$O$5</f>
        <v>0</v>
      </c>
      <c r="DU82" s="327"/>
      <c r="DV82" s="283"/>
      <c r="DW82" s="316"/>
      <c r="DX82" s="330"/>
      <c r="DY82" s="314">
        <f>SUM(DU82:DV82)+IF(DU82="B",1,0)*DU$102+IF(DV82="B",1,0)*DV$102+IF(DU82="Løype",1)*$O$4+IF(DV82="Løype",1)*$O$4+IF(DU82="Arr",1)*$O$5+IF(DV82="Arr",1)*$O$5</f>
        <v>0</v>
      </c>
      <c r="DZ82" s="538"/>
      <c r="EA82" s="513">
        <v>14</v>
      </c>
      <c r="EB82" s="518">
        <v>0.67777777777777781</v>
      </c>
      <c r="EC82" s="520">
        <v>0.61111111111111116</v>
      </c>
      <c r="ED82" s="314">
        <f>SUM(DZ82:EA82)+IF(DZ82="B",1,0)*DZ$102+IF(EA82="B",1,0)*EA$102+IF(DZ82="Løype",1)*$O$4+IF(EA82="Løype",1)*$O$4+IF(DZ82="Arr",1)*$O$5+IF(EA82="Arr",1)*$O$5</f>
        <v>14</v>
      </c>
      <c r="EE82" s="538"/>
      <c r="EF82" s="513">
        <v>15</v>
      </c>
      <c r="EG82" s="518">
        <v>0.62820512820512819</v>
      </c>
      <c r="EH82" s="520">
        <v>0.44871794871794868</v>
      </c>
      <c r="EI82" s="314">
        <f>SUM(EE82:EF82)+IF(EE82="B",1,0)*EE$102+IF(EF82="B",1,0)*EF$102+IF(EE82="Løype",1)*$O$4+IF(EF82="Løype",1)*$O$4+IF(EE82="Arr",1)*$O$5+IF(EF82="Arr",1)*$O$5</f>
        <v>15</v>
      </c>
      <c r="EJ82" s="528">
        <f>COUNTIF($E82:$EI82,"&gt;0")/4+COUNTIF($E82:$EI82,"B")/4+COUNTIF($E82:$EI82,"Arr")/4+COUNTIF($E82:$EI82,"Løype")/4</f>
        <v>17</v>
      </c>
      <c r="EK82" s="575">
        <f>COUNTIF($BH82:$EI82,"&gt;0")/4+COUNTIF($BH82:$EI82,"B")/4+COUNTIF($BH82:$EI82,"Arr")/4+COUNTIF($BH82:$EI82,"Løype")/4</f>
        <v>11</v>
      </c>
      <c r="EL82" s="293">
        <f>COUNTIF($E82:$EI82,"&gt;0")/4+COUNTIF($E82:$EI82,"Arr")/4+COUNTIF($E82:$EI82,"Løype")/4-COUNTIF($E82:$EI82,"B")*3/4</f>
        <v>15</v>
      </c>
      <c r="EM82" s="293">
        <f>COUNTIF(E82:EI82,"Arr")+COUNTIF(E82:EI82,"Løype")</f>
        <v>0</v>
      </c>
      <c r="EN82" s="569">
        <f>COUNTIF(BH82:EI82,"Arr")+COUNTIF(BH82:EI82,"Løype")</f>
        <v>0</v>
      </c>
      <c r="EO82" s="300">
        <f>EK82-EN82</f>
        <v>11</v>
      </c>
      <c r="EP82" s="15"/>
      <c r="EQ82" s="61">
        <f>$I82+$N82+$S82+$X82+$AC82+$AH82+$AM82+$AR82+$AW82+$BB82+$BG82+$BL82+$BQ82+$BV82+$CA82+$CF82+$CK82+$CP82+$CU82+$CZ82+$DE82+$DJ82+$DO82+$DT82+$DY82+$ED82+$EI82</f>
        <v>208</v>
      </c>
      <c r="ER82" s="191">
        <f>IF(OR($E82="B",$F82="B"),0,$I82)+IF(OR($J82="B",$K82="B"),0,$N82)+IF(OR($O82="B",$P82="B"),0,$S82)+IF(OR($T82="B",$U82="B"),0,$X82)+IF(OR($Y82="B",$Z82="B"),0,$AC82)+IF(OR($AD82="B",$AE82="B"),0,$AH82)+IF(OR($AI82="B",$AJ82="B"),0,$AM82)+IF(OR($HP60="B",$AO82="B"),0,$AR82)+IF(OR($AS82="B",$AT82="B"),0,$AW82)+IF(OR($AX82="B",$AY82="B"),0,$BB82)+IF(OR($BC82="B",$BD82="B"),0,$BG82)+IF(OR($BH82="B",$BI82="B"),0,$BL82)+IF(OR($BM82="B",$BN82="B"),0,$BQ82)+IF(OR($BR82="B",$BS82="B"),0,$BV82)+IF(OR($BW82="B",$BX82="B"),0,$CA82)+IF(OR($CB82="B",$CC82="B"),0,$CF82)+IF(OR($CG82="B",$CH82="B"),0,$CK82)+IF(OR($CL82="B",$CM82="B"),0,$CP82)+IF(OR($CQ82="B",$CR82="B"),0,$CU82)+IF(OR($CV82="B",$CW82="B"),0,$CZ82)+IF(OR($DA82="B",$DB82="B"),0,$DE82)+IF(OR($DF82="B",$DG82="B"),0,$DJ82)+IF(OR($DK82="B",$DL82="B"),0,$DO82)+IF(OR($DP82="B",$DQ82="B"),0,$DT82)+IF(OR($DU82="B",$DV82="B"),0,$DY82)+IF(OR($DZ82="B",$EA82="B"),0,$ED82)+IF(OR($EE82="B",$EF82="B"),0,$EI82)</f>
        <v>185</v>
      </c>
      <c r="ES82" s="28">
        <f>IF(EJ82&gt;0,EQ82/EJ82," " )</f>
        <v>12.235294117647058</v>
      </c>
      <c r="ET82" s="62">
        <f>IF(EL82&gt;0,ER82/EL82," " )</f>
        <v>12.333333333333334</v>
      </c>
      <c r="EU82" s="63"/>
      <c r="EV82" s="270">
        <f>EQ82+EX$20-EJ82</f>
        <v>218</v>
      </c>
      <c r="EW82" s="272">
        <f>ER82+EX$20-EL82</f>
        <v>197</v>
      </c>
      <c r="EX82" s="23">
        <f>IF(EJ82&gt;0,EV82/EJ82," " )</f>
        <v>12.823529411764707</v>
      </c>
      <c r="EY82" s="74">
        <f>IF(EL82&gt;0,EW82/EL82," " )</f>
        <v>13.133333333333333</v>
      </c>
      <c r="EZ82" s="63"/>
      <c r="FA82" s="368">
        <f>EJ82-EM82</f>
        <v>17</v>
      </c>
      <c r="FB82" s="369">
        <f>EM82</f>
        <v>0</v>
      </c>
      <c r="FC82" s="365">
        <f>G82+L82+Q82+V82+AA82+AF82+AK82+AP82+AU82+AZ82+BE82+BJ82+BO82+BT82+BY82+CD82+CI82+CN82+CS82+CX82+DC82+DH82+DM82+DR82+DW82+EB82+EG82</f>
        <v>7.4777776173945529</v>
      </c>
      <c r="FD82" s="475">
        <f>IF(EJ82&gt;0,FC82/EJ82," " )</f>
        <v>0.43986927161144429</v>
      </c>
      <c r="FE82" s="488">
        <f>H82+M82+R82+W82+AB82+AG82+AL82+AQ82+AV82+BA82+BF82+BK82+BP82+BU82+BZ82+CE82+CJ82+CO82+CT82+CY82+DD82+DI82+DN82+DS82+DX82+EC82+EH82</f>
        <v>5.5808291581477061</v>
      </c>
      <c r="FF82" s="232">
        <f>IF(EJ82&gt;0,FE82/EJ82," " )</f>
        <v>0.32828406812633565</v>
      </c>
      <c r="FG82" s="15"/>
      <c r="FH82" s="37">
        <f t="shared" si="0"/>
        <v>56</v>
      </c>
    </row>
    <row r="83" spans="2:164" ht="17" thickBot="1" x14ac:dyDescent="0.25">
      <c r="B83" s="284" t="s">
        <v>87</v>
      </c>
      <c r="C83" s="285" t="s">
        <v>88</v>
      </c>
      <c r="D83" s="328">
        <v>226020</v>
      </c>
      <c r="E83" s="329"/>
      <c r="F83" s="314"/>
      <c r="G83" s="314"/>
      <c r="H83" s="314"/>
      <c r="I83" s="314">
        <f>SUM(E83:F83)+IF(E83="B",1,0)*E$102+IF(F83="B",1,0)*F$102+IF(E83="Løype",1)*$O$4+IF(F83="Løype",1)*$O$4+IF(E83="Arr",1)*$O$5+IF(F83="Arr",1)*$O$5</f>
        <v>0</v>
      </c>
      <c r="J83" s="330"/>
      <c r="K83" s="330"/>
      <c r="L83" s="330"/>
      <c r="M83" s="330"/>
      <c r="N83" s="314">
        <f>SUM(J83:K83)+IF(J83="B",1,0)*J$102+IF(K83="B",1,0)*K$102+IF(J83="Løype",1)*$O$4+IF(K83="Løype",1)*$O$4+IF(J83="Arr",1)*$O$5+IF(K83="Arr",1)*$O$5</f>
        <v>0</v>
      </c>
      <c r="O83" s="332"/>
      <c r="P83" s="331"/>
      <c r="Q83" s="330"/>
      <c r="R83" s="330"/>
      <c r="S83" s="314">
        <f>SUM(O83:P83)+IF(O83="B",1,0)*O$102+IF(P83="B",1,0)*P$102+IF(O83="Løype",1)*$O$4+IF(P83="Løype",1)*$O$4+IF(O83="Arr",1)*$O$5+IF(P83="Arr",1)*$O$5</f>
        <v>0</v>
      </c>
      <c r="T83" s="332"/>
      <c r="U83" s="331"/>
      <c r="V83" s="330"/>
      <c r="W83" s="330"/>
      <c r="X83" s="314">
        <f>SUM(T83:U83)+IF(T83="B",1,0)*T$102+IF(U83="B",1,0)*U$102+IF(T83="Løype",1)*$O$4+IF(U83="Løype",1)*$O$4+IF(T83="Arr",1)*$O$5+IF(U83="Arr",1)*$O$5</f>
        <v>0</v>
      </c>
      <c r="Y83" s="332"/>
      <c r="Z83" s="316">
        <v>16</v>
      </c>
      <c r="AA83" s="278">
        <v>0.5</v>
      </c>
      <c r="AB83" s="278">
        <v>0.30645161290322576</v>
      </c>
      <c r="AC83" s="314">
        <f>SUM(Y83:Z83)+IF(Y83="B",1,0)*Y$102+IF(Z83="B",1,0)*Z$102+IF(Y83="Løype",1)*$O$4+IF(Z83="Løype",1)*$O$4+IF(Y83="Arr",1)*$O$5+IF(Z83="Arr",1)*$O$5</f>
        <v>16</v>
      </c>
      <c r="AD83" s="179"/>
      <c r="AE83" s="316">
        <v>16</v>
      </c>
      <c r="AF83" s="278">
        <v>0.2142857142857143</v>
      </c>
      <c r="AG83" s="278">
        <v>0.16666666666666663</v>
      </c>
      <c r="AH83" s="314">
        <f>SUM(AD83:AE83)+IF(AD83="B",1,0)*AD$102+IF(AE83="B",1,0)*AE$102+IF(AD83="Løype",1)*$O$4+IF(AE83="Løype",1)*$O$4+IF(AD83="Arr",1)*$O$5+IF(AE83="Arr",1)*$O$5</f>
        <v>16</v>
      </c>
      <c r="AI83" s="286" t="s">
        <v>2</v>
      </c>
      <c r="AJ83" s="283"/>
      <c r="AK83" s="278">
        <v>7.1428571428571397E-2</v>
      </c>
      <c r="AL83" s="278">
        <v>7.1428571428571397E-2</v>
      </c>
      <c r="AM83" s="314">
        <f>SUM(AI83:AJ83)+IF(AI83="B",1,0)*AI$102+IF(AJ83="B",1,0)*AJ$102+IF(AI83="Løype",1)*$O$4+IF(AJ83="Løype",1)*$O$4+IF(AI83="Arr",1)*$O$5+IF(AJ83="Arr",1)*$O$5</f>
        <v>3</v>
      </c>
      <c r="AN83" s="286"/>
      <c r="AO83" s="81" t="s">
        <v>7</v>
      </c>
      <c r="AP83" s="278">
        <v>0.85416666666666663</v>
      </c>
      <c r="AQ83" s="278">
        <v>0.72916666666666674</v>
      </c>
      <c r="AR83" s="314">
        <f>SUM(AN83:AO83)+IF(AN83="B",1,0)*AN$102+IF(AO83="B",1,0)*AO$102+IF(AN83="Løype",1)*$O$4+IF(AO83="Løype",1)*$O$4+IF(AN83="Arr",1)*$O$5+IF(AO83="Arr",1)*$O$5</f>
        <v>4</v>
      </c>
      <c r="AS83" s="286"/>
      <c r="AT83" s="283" t="s">
        <v>2</v>
      </c>
      <c r="AU83" s="278">
        <v>6.5217391304347783E-2</v>
      </c>
      <c r="AV83" s="278">
        <v>6.5217391304347783E-2</v>
      </c>
      <c r="AW83" s="314">
        <f>SUM(AS83:AT83)+IF(AS83="B",1,0)*AS$102+IF(AT83="B",1,0)*AT$102+IF(AS83="Løype",1)*$O$4+IF(AT83="Løype",1)*$O$4+IF(AS83="Arr",1)*$O$5+IF(AT83="Arr",1)*$O$5</f>
        <v>18</v>
      </c>
      <c r="AX83" s="286"/>
      <c r="AY83" s="283">
        <v>16</v>
      </c>
      <c r="AZ83" s="278">
        <v>0.42592592592592593</v>
      </c>
      <c r="BA83" s="278">
        <v>0.31481481481481477</v>
      </c>
      <c r="BB83" s="314">
        <f>SUM(AX83:AY83)+IF(AX83="B",1,0)*AX$102+IF(AY83="B",1,0)*AY$102+IF(AX83="Løype",1)*$O$4+IF(AY83="Løype",1)*$O$4+IF(AX83="Arr",1)*$O$5+IF(AY83="Arr",1)*$O$5</f>
        <v>16</v>
      </c>
      <c r="BC83" s="286"/>
      <c r="BD83" s="283">
        <v>12</v>
      </c>
      <c r="BE83" s="333">
        <v>0.57407407407407407</v>
      </c>
      <c r="BF83" s="278">
        <v>0.35185185185185186</v>
      </c>
      <c r="BG83" s="314">
        <f>SUM(BC83:BD83)+IF(BC83="B",1,0)*BC$102+IF(BD83="B",1,0)*BD$102+IF(BC83="Løype",1)*$O$4+IF(BD83="Løype",1)*$O$4+IF(BC83="Arr",1)*$O$5+IF(BD83="Arr",1)*$O$5</f>
        <v>12</v>
      </c>
      <c r="BH83" s="327"/>
      <c r="BI83" s="283"/>
      <c r="BJ83" s="316"/>
      <c r="BK83" s="330"/>
      <c r="BL83" s="314">
        <f>SUM(BH83:BI83)+IF(BH83="B",1,0)*BH$102+IF(BI83="B",1,0)*BI$102+IF(BH83="Løype",1)*$O$4+IF(BI83="Løype",1)*$O$4+IF(BH83="Arr",1)*$O$5+IF(BI83="Arr",1)*$O$5</f>
        <v>0</v>
      </c>
      <c r="BM83" s="334"/>
      <c r="BN83" s="283">
        <v>19</v>
      </c>
      <c r="BO83" s="333">
        <v>0.1875</v>
      </c>
      <c r="BP83" s="278">
        <v>0.6875</v>
      </c>
      <c r="BQ83" s="314">
        <f>SUM(BM83:BN83)+IF(BM83="B",1,0)*BM$102+IF(BN83="B",1,0)*BN$102+IF(BM83="Løype",1)*$O$4+IF(BN83="Løype",1)*$O$4+IF(BM83="Arr",1)*$O$5+IF(BN83="Arr",1)*$O$5</f>
        <v>19</v>
      </c>
      <c r="BR83" s="327"/>
      <c r="BS83" s="283"/>
      <c r="BT83" s="316"/>
      <c r="BU83" s="330"/>
      <c r="BV83" s="314">
        <f>SUM(BR83:BS83)+IF(BR83="B",1,0)*BR$102+IF(BS83="B",1,0)*BS$102+IF(BR83="Løype",1)*$O$4+IF(BS83="Løype",1)*$O$4+IF(BR83="Arr",1)*$O$5+IF(BS83="Arr",1)*$O$5</f>
        <v>0</v>
      </c>
      <c r="BW83" s="327"/>
      <c r="BX83" s="283"/>
      <c r="BY83" s="316"/>
      <c r="BZ83" s="330"/>
      <c r="CA83" s="314">
        <f>SUM(BW83:BX83)+IF(BW83="B",1,0)*BW$102+IF(BX83="B",1,0)*BX$102+IF(BW83="Løype",1)*$O$4+IF(BX83="Løype",1)*$O$4+IF(BW83="Arr",1)*$O$5+IF(BX83="Arr",1)*$O$5</f>
        <v>0</v>
      </c>
      <c r="CB83" s="327"/>
      <c r="CC83" s="283">
        <v>25</v>
      </c>
      <c r="CD83" s="333">
        <v>0.15000000000000002</v>
      </c>
      <c r="CE83" s="278">
        <v>8.333333333333337E-2</v>
      </c>
      <c r="CF83" s="314">
        <f>SUM(CB83:CC83)+IF(CB83="B",1,0)*CB$102+IF(CC83="B",1,0)*CC$102+IF(CB83="Løype",1)*$O$4+IF(CC83="Løype",1)*$O$4+IF(CB83="Arr",1)*$O$5+IF(CC83="Arr",1)*$O$5</f>
        <v>25</v>
      </c>
      <c r="CG83" s="327"/>
      <c r="CH83" s="283">
        <v>25</v>
      </c>
      <c r="CI83" s="333">
        <v>0.18333333333333335</v>
      </c>
      <c r="CJ83" s="278">
        <v>0.1166666666666667</v>
      </c>
      <c r="CK83" s="314">
        <f>SUM(CG83:CH83)+IF(CG83="B",1,0)*CG$102+IF(CH83="B",1,0)*CH$102+IF(CG83="Løype",1)*$O$4+IF(CH83="Løype",1)*$O$4+IF(CG83="Arr",1)*$O$5+IF(CH83="Arr",1)*$O$5</f>
        <v>25</v>
      </c>
      <c r="CL83" s="186"/>
      <c r="CM83" s="509">
        <v>24</v>
      </c>
      <c r="CN83" s="510">
        <v>0.265625</v>
      </c>
      <c r="CO83" s="511">
        <v>0.203125</v>
      </c>
      <c r="CP83" s="314">
        <f>SUM(CL83:CM83)+IF(CL83="B",1,0)*CL$102+IF(CM83="B",1,0)*CM$102+IF(CL83="Løype",1)*$O$4+IF(CM83="Løype",1)*$O$4+IF(CL83="Arr",1)*$O$5+IF(CM83="Arr",1)*$O$5</f>
        <v>24</v>
      </c>
      <c r="CQ83" s="327"/>
      <c r="CR83" s="283"/>
      <c r="CS83" s="316"/>
      <c r="CT83" s="330"/>
      <c r="CU83" s="314">
        <f>SUM(CQ83:CR83)+IF(CQ83="B",1,0)*CQ$102+IF(CR83="B",1,0)*CR$102+IF(CQ83="Løype",1)*$O$4+IF(CR83="Løype",1)*$O$4+IF(CQ83="Arr",1)*$O$5+IF(CR83="Arr",1)*$O$5</f>
        <v>0</v>
      </c>
      <c r="CV83" s="327"/>
      <c r="CW83" s="283"/>
      <c r="CX83" s="333"/>
      <c r="CY83" s="330"/>
      <c r="CZ83" s="314">
        <f>SUM(CV83:CW83)+IF(CV83="B",1,0)*CV$102+IF(CW83="B",1,0)*CW$102+IF(CV83="Løype",1)*$O$4+IF(CW83="Løype",1)*$O$4+IF(CV83="Arr",1)*$O$5+IF(CW83="Arr",1)*$O$5</f>
        <v>0</v>
      </c>
      <c r="DA83" s="327"/>
      <c r="DB83" s="283"/>
      <c r="DC83" s="316"/>
      <c r="DD83" s="330"/>
      <c r="DE83" s="314">
        <f>SUM(DA83:DB83)+IF(DA83="B",1,0)*DA$102+IF(DB83="B",1,0)*DB$102+IF(DA83="Løype",1)*$O$4+IF(DB83="Løype",1)*$O$4+IF(DA83="Arr",1)*$O$5+IF(DB83="Arr",1)*$O$5</f>
        <v>0</v>
      </c>
      <c r="DF83" s="327"/>
      <c r="DG83" s="283"/>
      <c r="DH83" s="316"/>
      <c r="DI83" s="330"/>
      <c r="DJ83" s="314">
        <f>SUM(DF83:DG83)+IF(DF83="B",1,0)*DF$102+IF(DG83="B",1,0)*DG$102+IF(DF83="Løype",1)*$O$4+IF(DG83="Løype",1)*$O$4+IF(DF83="Arr",1)*$O$5+IF(DG83="Arr",1)*$O$5</f>
        <v>0</v>
      </c>
      <c r="DK83" s="327"/>
      <c r="DL83" s="283">
        <v>18</v>
      </c>
      <c r="DM83" s="333">
        <v>0.375</v>
      </c>
      <c r="DN83" s="278">
        <v>0.3392857142857143</v>
      </c>
      <c r="DO83" s="314">
        <f>SUM(DK83:DL83)+IF(DK83="B",1,0)*DK$102+IF(DL83="B",1,0)*DL$102+IF(DK83="Løype",1)*$O$4+IF(DL83="Løype",1)*$O$4+IF(DK83="Arr",1)*$O$5+IF(DL83="Arr",1)*$O$5</f>
        <v>18</v>
      </c>
      <c r="DP83" s="327"/>
      <c r="DQ83" s="283"/>
      <c r="DR83" s="316"/>
      <c r="DS83" s="330"/>
      <c r="DT83" s="314">
        <f>SUM(DP83:DQ83)+IF(DP83="B",1,0)*DP$102+IF(DQ83="B",1,0)*DQ$102+IF(DP83="Løype",1)*$O$4+IF(DQ83="Løype",1)*$O$4+IF(DP83="Arr",1)*$O$5+IF(DQ83="Arr",1)*$O$5</f>
        <v>0</v>
      </c>
      <c r="DU83" s="327"/>
      <c r="DV83" s="283"/>
      <c r="DW83" s="316"/>
      <c r="DX83" s="330"/>
      <c r="DY83" s="314">
        <f>SUM(DU83:DV83)+IF(DU83="B",1,0)*DU$102+IF(DV83="B",1,0)*DV$102+IF(DU83="Løype",1)*$O$4+IF(DV83="Løype",1)*$O$4+IF(DU83="Arr",1)*$O$5+IF(DV83="Arr",1)*$O$5</f>
        <v>0</v>
      </c>
      <c r="DZ83" s="538"/>
      <c r="EA83" s="513">
        <v>16</v>
      </c>
      <c r="EB83" s="518">
        <v>0.6333333333333333</v>
      </c>
      <c r="EC83" s="520">
        <v>0.58888888888888891</v>
      </c>
      <c r="ED83" s="314">
        <f>SUM(DZ83:EA83)+IF(DZ83="B",1,0)*DZ$102+IF(EA83="B",1,0)*EA$102+IF(DZ83="Løype",1)*$O$4+IF(EA83="Løype",1)*$O$4+IF(DZ83="Arr",1)*$O$5+IF(EA83="Arr",1)*$O$5</f>
        <v>16</v>
      </c>
      <c r="EE83" s="538"/>
      <c r="EF83" s="513">
        <v>12</v>
      </c>
      <c r="EG83" s="518">
        <v>0.70512820512820507</v>
      </c>
      <c r="EH83" s="520">
        <v>0.5</v>
      </c>
      <c r="EI83" s="314">
        <f>SUM(EE83:EF83)+IF(EE83="B",1,0)*EE$102+IF(EF83="B",1,0)*EF$102+IF(EE83="Løype",1)*$O$4+IF(EF83="Løype",1)*$O$4+IF(EE83="Arr",1)*$O$5+IF(EF83="Arr",1)*$O$5</f>
        <v>12</v>
      </c>
      <c r="EJ83" s="528">
        <f>COUNTIF($E83:$EI83,"&gt;0")/4+COUNTIF($E83:$EI83,"B")/4+COUNTIF($E83:$EI83,"Arr")/4+COUNTIF($E83:$EI83,"Løype")/4</f>
        <v>14</v>
      </c>
      <c r="EK83" s="575">
        <f>COUNTIF($BH83:$EI83,"&gt;0")/4+COUNTIF($BH83:$EI83,"B")/4+COUNTIF($BH83:$EI83,"Arr")/4+COUNTIF($BH83:$EI83,"Løype")/4</f>
        <v>7</v>
      </c>
      <c r="EL83" s="293">
        <f>COUNTIF($E83:$EI83,"&gt;0")/4+COUNTIF($E83:$EI83,"Arr")/4+COUNTIF($E83:$EI83,"Løype")/4-COUNTIF($E83:$EI83,"B")*3/4</f>
        <v>12</v>
      </c>
      <c r="EM83" s="293">
        <f>COUNTIF(E83:EI83,"Arr")+COUNTIF(E83:EI83,"Løype")</f>
        <v>1</v>
      </c>
      <c r="EN83" s="569">
        <f>COUNTIF(BH83:EI83,"Arr")+COUNTIF(BH83:EI83,"Løype")</f>
        <v>0</v>
      </c>
      <c r="EO83" s="300">
        <f>EK83-EN83</f>
        <v>7</v>
      </c>
      <c r="EP83" s="15"/>
      <c r="EQ83" s="61">
        <f>$I83+$N83+$S83+$X83+$AC83+$AH83+$AM83+$AR83+$AW83+$BB83+$BG83+$BL83+$BQ83+$BV83+$CA83+$CF83+$CK83+$CP83+$CU83+$CZ83+$DE83+$DJ83+$DO83+$DT83+$DY83+$ED83+$EI83</f>
        <v>224</v>
      </c>
      <c r="ER83" s="191">
        <f>IF(OR($E83="B",$F83="B"),0,$I83)+IF(OR($J83="B",$K83="B"),0,$N83)+IF(OR($O83="B",$P83="B"),0,$S83)+IF(OR($T83="B",$U83="B"),0,$X83)+IF(OR($Y83="B",$Z83="B"),0,$AC83)+IF(OR($AD83="B",$AE83="B"),0,$AH83)+IF(OR($AI83="B",$AJ83="B"),0,$AM83)+IF(OR($HP61="B",$AO83="B"),0,$AR83)+IF(OR($AS83="B",$AT83="B"),0,$AW83)+IF(OR($AX83="B",$AY83="B"),0,$BB83)+IF(OR($BC83="B",$BD83="B"),0,$BG83)+IF(OR($BH83="B",$BI83="B"),0,$BL83)+IF(OR($BM83="B",$BN83="B"),0,$BQ83)+IF(OR($BR83="B",$BS83="B"),0,$BV83)+IF(OR($BW83="B",$BX83="B"),0,$CA83)+IF(OR($CB83="B",$CC83="B"),0,$CF83)+IF(OR($CG83="B",$CH83="B"),0,$CK83)+IF(OR($CL83="B",$CM83="B"),0,$CP83)+IF(OR($CQ83="B",$CR83="B"),0,$CU83)+IF(OR($CV83="B",$CW83="B"),0,$CZ83)+IF(OR($DA83="B",$DB83="B"),0,$DE83)+IF(OR($DF83="B",$DG83="B"),0,$DJ83)+IF(OR($DK83="B",$DL83="B"),0,$DO83)+IF(OR($DP83="B",$DQ83="B"),0,$DT83)+IF(OR($DU83="B",$DV83="B"),0,$DY83)+IF(OR($DZ83="B",$EA83="B"),0,$ED83)+IF(OR($EE83="B",$EF83="B"),0,$EI83)</f>
        <v>203</v>
      </c>
      <c r="ES83" s="28">
        <f>IF(EJ83&gt;0,EQ83/EJ83," " )</f>
        <v>16</v>
      </c>
      <c r="ET83" s="62">
        <f>IF(EL83&gt;0,ER83/EL83," " )</f>
        <v>16.916666666666668</v>
      </c>
      <c r="EU83" s="63"/>
      <c r="EV83" s="270">
        <f>EQ83+EX$20-EJ83</f>
        <v>237</v>
      </c>
      <c r="EW83" s="272">
        <f>ER83+EX$20-EL83</f>
        <v>218</v>
      </c>
      <c r="EX83" s="23">
        <f>IF(EJ83&gt;0,EV83/EJ83," " )</f>
        <v>16.928571428571427</v>
      </c>
      <c r="EY83" s="74">
        <f>IF(EL83&gt;0,EW83/EL83," " )</f>
        <v>18.166666666666668</v>
      </c>
      <c r="EZ83" s="63"/>
      <c r="FA83" s="368">
        <f>EJ83-EM83</f>
        <v>13</v>
      </c>
      <c r="FB83" s="369">
        <f>EM83</f>
        <v>1</v>
      </c>
      <c r="FC83" s="365">
        <f>G83+L83+Q83+V83+AA83+AF83+AK83+AP83+AU83+AZ83+BE83+BJ83+BO83+BT83+BY83+CD83+CI83+CN83+CS83+CX83+DC83+DH83+DM83+DR83+DW83+EB83+EG83</f>
        <v>5.2050182154801723</v>
      </c>
      <c r="FD83" s="475">
        <f>IF(EJ83&gt;0,FC83/EJ83," " )</f>
        <v>0.37178701539144088</v>
      </c>
      <c r="FE83" s="488">
        <f>H83+M83+R83+W83+AB83+AG83+AL83+AQ83+AV83+BA83+BF83+BK83+BP83+BU83+BZ83+CE83+CJ83+CO83+CT83+CY83+DD83+DI83+DN83+DS83+DX83+EC83+EH83</f>
        <v>4.524397178810748</v>
      </c>
      <c r="FF83" s="232">
        <f>IF(EJ83&gt;0,FE83/EJ83," " )</f>
        <v>0.32317122705791057</v>
      </c>
      <c r="FG83" s="15"/>
      <c r="FH83" s="37">
        <f t="shared" si="0"/>
        <v>57</v>
      </c>
    </row>
    <row r="84" spans="2:164" ht="17" thickBot="1" x14ac:dyDescent="0.25">
      <c r="B84" s="516" t="s">
        <v>391</v>
      </c>
      <c r="C84" s="517" t="s">
        <v>392</v>
      </c>
      <c r="D84" s="328"/>
      <c r="E84" s="329"/>
      <c r="F84" s="314"/>
      <c r="G84" s="335"/>
      <c r="H84" s="335"/>
      <c r="I84" s="314"/>
      <c r="J84" s="330"/>
      <c r="K84" s="330"/>
      <c r="L84" s="278"/>
      <c r="M84" s="278"/>
      <c r="N84" s="314"/>
      <c r="O84" s="332"/>
      <c r="P84" s="149"/>
      <c r="Q84" s="278"/>
      <c r="R84" s="278"/>
      <c r="S84" s="314"/>
      <c r="T84" s="332"/>
      <c r="U84" s="331"/>
      <c r="V84" s="278"/>
      <c r="W84" s="278"/>
      <c r="X84" s="314"/>
      <c r="Y84" s="332"/>
      <c r="Z84" s="316"/>
      <c r="AA84" s="330"/>
      <c r="AB84" s="330"/>
      <c r="AC84" s="314"/>
      <c r="AD84" s="332"/>
      <c r="AE84" s="316"/>
      <c r="AF84" s="278"/>
      <c r="AG84" s="278"/>
      <c r="AH84" s="314"/>
      <c r="AI84" s="286"/>
      <c r="AJ84" s="283"/>
      <c r="AK84" s="278"/>
      <c r="AL84" s="278"/>
      <c r="AM84" s="314"/>
      <c r="AN84" s="286"/>
      <c r="AO84" s="283"/>
      <c r="AP84" s="278"/>
      <c r="AQ84" s="278"/>
      <c r="AR84" s="314"/>
      <c r="AS84" s="286"/>
      <c r="AT84" s="283"/>
      <c r="AU84" s="330"/>
      <c r="AV84" s="330"/>
      <c r="AW84" s="314"/>
      <c r="AX84" s="286"/>
      <c r="AY84" s="283"/>
      <c r="AZ84" s="278"/>
      <c r="BA84" s="278"/>
      <c r="BB84" s="314"/>
      <c r="BC84" s="286"/>
      <c r="BD84" s="283"/>
      <c r="BE84" s="316"/>
      <c r="BF84" s="330"/>
      <c r="BG84" s="314"/>
      <c r="BH84" s="327"/>
      <c r="BI84" s="283"/>
      <c r="BJ84" s="333"/>
      <c r="BK84" s="278"/>
      <c r="BL84" s="314"/>
      <c r="BM84" s="334"/>
      <c r="BN84" s="283"/>
      <c r="BO84" s="333"/>
      <c r="BP84" s="278"/>
      <c r="BQ84" s="314"/>
      <c r="BR84" s="186"/>
      <c r="BS84" s="283"/>
      <c r="BT84" s="333"/>
      <c r="BU84" s="278"/>
      <c r="BV84" s="314"/>
      <c r="BW84" s="327"/>
      <c r="BX84" s="283"/>
      <c r="BY84" s="333"/>
      <c r="BZ84" s="278"/>
      <c r="CA84" s="314"/>
      <c r="CB84" s="186"/>
      <c r="CC84" s="81"/>
      <c r="CD84" s="333"/>
      <c r="CE84" s="278"/>
      <c r="CF84" s="314"/>
      <c r="CG84" s="327"/>
      <c r="CH84" s="283"/>
      <c r="CI84" s="333"/>
      <c r="CJ84" s="278"/>
      <c r="CK84" s="314"/>
      <c r="CL84" s="327"/>
      <c r="CM84" s="283"/>
      <c r="CN84" s="333"/>
      <c r="CO84" s="278"/>
      <c r="CP84" s="314"/>
      <c r="CQ84" s="327"/>
      <c r="CR84" s="283"/>
      <c r="CS84" s="316"/>
      <c r="CT84" s="330"/>
      <c r="CU84" s="314"/>
      <c r="CV84" s="327"/>
      <c r="CW84" s="283"/>
      <c r="CX84" s="333"/>
      <c r="CY84" s="278"/>
      <c r="CZ84" s="314"/>
      <c r="DA84" s="327"/>
      <c r="DB84" s="283"/>
      <c r="DC84" s="333"/>
      <c r="DD84" s="278"/>
      <c r="DE84" s="314"/>
      <c r="DF84" s="327"/>
      <c r="DG84" s="283"/>
      <c r="DH84" s="333"/>
      <c r="DI84" s="278"/>
      <c r="DJ84" s="314"/>
      <c r="DK84" s="186"/>
      <c r="DL84" s="81"/>
      <c r="DM84" s="43"/>
      <c r="DN84" s="197"/>
      <c r="DO84" s="314"/>
      <c r="DP84" s="327"/>
      <c r="DQ84" s="283"/>
      <c r="DR84" s="316"/>
      <c r="DS84" s="330"/>
      <c r="DT84" s="314"/>
      <c r="DU84" s="327"/>
      <c r="DV84" s="283"/>
      <c r="DW84" s="518"/>
      <c r="DX84" s="520"/>
      <c r="DY84" s="314"/>
      <c r="DZ84" s="538"/>
      <c r="EA84" s="513"/>
      <c r="EB84" s="518"/>
      <c r="EC84" s="520"/>
      <c r="ED84" s="314"/>
      <c r="EE84" s="538">
        <v>11</v>
      </c>
      <c r="EF84" s="513"/>
      <c r="EG84" s="518">
        <v>1.2820512820512775E-2</v>
      </c>
      <c r="EH84" s="520">
        <v>0.29487179487179482</v>
      </c>
      <c r="EI84" s="314">
        <f>SUM(EE84:EF84)+IF(EE84="B",1,0)*EE$102+IF(EF84="B",1,0)*EF$102+IF(EE84="Løype",1)*$O$4+IF(EF84="Løype",1)*$O$4+IF(EE84="Arr",1)*$O$5+IF(EF84="Arr",1)*$O$5</f>
        <v>11</v>
      </c>
      <c r="EJ84" s="528">
        <f>COUNTIF($E84:$EI84,"&gt;0")/4+COUNTIF($E84:$EI84,"B")/4+COUNTIF($E84:$EI84,"Arr")/4+COUNTIF($E84:$EI84,"Løype")/4</f>
        <v>1</v>
      </c>
      <c r="EK84" s="575">
        <f>COUNTIF($BH84:$EI84,"&gt;0")/4+COUNTIF($BH84:$EI84,"B")/4+COUNTIF($BH84:$EI84,"Arr")/4+COUNTIF($BH84:$EI84,"Løype")/4</f>
        <v>1</v>
      </c>
      <c r="EL84" s="293">
        <f>COUNTIF($E84:$EI84,"&gt;0")/4+COUNTIF($E84:$EI84,"Arr")/4+COUNTIF($E84:$EI84,"Løype")/4-COUNTIF($E84:$EI84,"B")*3/4</f>
        <v>1</v>
      </c>
      <c r="EM84" s="293">
        <f>COUNTIF(E84:EI84,"Arr")+COUNTIF(E84:EI84,"Løype")</f>
        <v>0</v>
      </c>
      <c r="EN84" s="569">
        <f>COUNTIF(BH84:EI84,"Arr")+COUNTIF(BH84:EI84,"Løype")</f>
        <v>0</v>
      </c>
      <c r="EO84" s="300">
        <f>EK84-EN84</f>
        <v>1</v>
      </c>
      <c r="EP84" s="15"/>
      <c r="EQ84" s="61">
        <f>$I84+$N84+$S84+$X84+$AC84+$AH84+$AM84+$AR84+$AW84+$BB84+$BG84+$BL84+$BQ84+$BV84+$CA84+$CF84+$CK84+$CP84+$CU84+$CZ84+$DE84+$DJ84+$DO84+$DT84+$DY84+$ED84+$EI84</f>
        <v>11</v>
      </c>
      <c r="ER84" s="191">
        <f>IF(OR($E84="B",$F84="B"),0,$I84)+IF(OR($J84="B",$K84="B"),0,$N84)+IF(OR($O84="B",$P84="B"),0,$S84)+IF(OR($T84="B",$U84="B"),0,$X84)+IF(OR($Y84="B",$Z84="B"),0,$AC84)+IF(OR($AD84="B",$AE84="B"),0,$AH84)+IF(OR($AI84="B",$AJ84="B"),0,$AM84)+IF(OR($HP62="B",$AO84="B"),0,$AR84)+IF(OR($AS84="B",$AT84="B"),0,$AW84)+IF(OR($AX84="B",$AY84="B"),0,$BB84)+IF(OR($BC84="B",$BD84="B"),0,$BG84)+IF(OR($BH84="B",$BI84="B"),0,$BL84)+IF(OR($BM84="B",$BN84="B"),0,$BQ84)+IF(OR($BR84="B",$BS84="B"),0,$BV84)+IF(OR($BW84="B",$BX84="B"),0,$CA84)+IF(OR($CB84="B",$CC84="B"),0,$CF84)+IF(OR($CG84="B",$CH84="B"),0,$CK84)+IF(OR($CL84="B",$CM84="B"),0,$CP84)+IF(OR($CQ84="B",$CR84="B"),0,$CU84)+IF(OR($CV84="B",$CW84="B"),0,$CZ84)+IF(OR($DA84="B",$DB84="B"),0,$DE84)+IF(OR($DF84="B",$DG84="B"),0,$DJ84)+IF(OR($DK84="B",$DL84="B"),0,$DO84)+IF(OR($DP84="B",$DQ84="B"),0,$DT84)+IF(OR($DU84="B",$DV84="B"),0,$DY84)+IF(OR($DZ84="B",$EA84="B"),0,$ED84)+IF(OR($EE84="B",$EF84="B"),0,$EI84)</f>
        <v>11</v>
      </c>
      <c r="ES84" s="28">
        <f>IF(EJ84&gt;0,EQ84/EJ84," " )</f>
        <v>11</v>
      </c>
      <c r="ET84" s="62">
        <f>IF(EL84&gt;0,ER84/EL84," " )</f>
        <v>11</v>
      </c>
      <c r="EU84" s="63"/>
      <c r="EV84" s="270">
        <f>EQ84+EX$20-EJ84</f>
        <v>37</v>
      </c>
      <c r="EW84" s="272">
        <f>ER84+EX$20-EL84</f>
        <v>37</v>
      </c>
      <c r="EX84" s="23">
        <f>IF(EJ84&gt;0,EV84/EJ84," " )</f>
        <v>37</v>
      </c>
      <c r="EY84" s="74">
        <f>IF(EL84&gt;0,EW84/EL84," " )</f>
        <v>37</v>
      </c>
      <c r="EZ84" s="63"/>
      <c r="FA84" s="368">
        <f>EJ84-EM84</f>
        <v>1</v>
      </c>
      <c r="FB84" s="369">
        <f>EM84</f>
        <v>0</v>
      </c>
      <c r="FC84" s="365">
        <f>G84+L84+Q84+V84+AA84+AF84+AK84+AP84+AU84+AZ84+BE84+BJ84+BO84+BT84+BY84+CD84+CI84+CN84+CS84+CX84+DC84+DH84+DM84+DR84+DW84+EB84+EG84</f>
        <v>1.2820512820512775E-2</v>
      </c>
      <c r="FD84" s="475">
        <f>IF(EJ84&gt;0,FC84/EJ84," " )</f>
        <v>1.2820512820512775E-2</v>
      </c>
      <c r="FE84" s="488">
        <f>H84+M84+R84+W84+AB84+AG84+AL84+AQ84+AV84+BA84+BF84+BK84+BP84+BU84+BZ84+CE84+CJ84+CO84+CT84+CY84+DD84+DI84+DN84+DS84+DX84+EC84+EH84</f>
        <v>0.29487179487179482</v>
      </c>
      <c r="FF84" s="232">
        <f>IF(EJ84&gt;0,FE84/EJ84," " )</f>
        <v>0.29487179487179482</v>
      </c>
      <c r="FG84" s="15"/>
      <c r="FH84" s="37">
        <f t="shared" si="0"/>
        <v>58</v>
      </c>
    </row>
    <row r="85" spans="2:164" ht="17" thickBot="1" x14ac:dyDescent="0.25">
      <c r="B85" s="284" t="s">
        <v>171</v>
      </c>
      <c r="C85" s="285" t="s">
        <v>172</v>
      </c>
      <c r="D85" s="328">
        <v>238065</v>
      </c>
      <c r="E85" s="329"/>
      <c r="F85" s="314"/>
      <c r="G85" s="314"/>
      <c r="H85" s="314"/>
      <c r="I85" s="314">
        <f>SUM(E85:F85)+IF(E85="B",1,0)*E$102+IF(F85="B",1,0)*F$102+IF(E85="Løype",1)*$O$4+IF(F85="Løype",1)*$O$4+IF(E85="Arr",1)*$O$5+IF(F85="Arr",1)*$O$5</f>
        <v>0</v>
      </c>
      <c r="J85" s="330"/>
      <c r="K85" s="330"/>
      <c r="L85" s="330"/>
      <c r="M85" s="330"/>
      <c r="N85" s="314">
        <f>SUM(J85:K85)+IF(J85="B",1,0)*J$102+IF(K85="B",1,0)*K$102+IF(J85="Løype",1)*$O$4+IF(K85="Løype",1)*$O$4+IF(J85="Arr",1)*$O$5+IF(K85="Arr",1)*$O$5</f>
        <v>0</v>
      </c>
      <c r="O85" s="332"/>
      <c r="P85" s="331"/>
      <c r="Q85" s="330"/>
      <c r="R85" s="330"/>
      <c r="S85" s="314">
        <f>SUM(O85:P85)+IF(O85="B",1,0)*O$102+IF(P85="B",1,0)*P$102+IF(O85="Løype",1)*$O$4+IF(P85="Løype",1)*$O$4+IF(O85="Arr",1)*$O$5+IF(P85="Arr",1)*$O$5</f>
        <v>0</v>
      </c>
      <c r="T85" s="332"/>
      <c r="U85" s="331"/>
      <c r="V85" s="330"/>
      <c r="W85" s="330"/>
      <c r="X85" s="314">
        <f>SUM(T85:U85)+IF(T85="B",1,0)*T$102+IF(U85="B",1,0)*U$102+IF(T85="Løype",1)*$O$4+IF(U85="Løype",1)*$O$4+IF(T85="Arr",1)*$O$5+IF(U85="Arr",1)*$O$5</f>
        <v>0</v>
      </c>
      <c r="Y85" s="332"/>
      <c r="Z85" s="316">
        <v>20</v>
      </c>
      <c r="AA85" s="278">
        <v>0.33870967741935487</v>
      </c>
      <c r="AB85" s="278">
        <v>0.5</v>
      </c>
      <c r="AC85" s="314">
        <f>SUM(Y85:Z85)+IF(Y85="B",1,0)*Y$102+IF(Z85="B",1,0)*Z$102+IF(Y85="Løype",1)*$O$4+IF(Z85="Løype",1)*$O$4+IF(Y85="Arr",1)*$O$5+IF(Z85="Arr",1)*$O$5</f>
        <v>20</v>
      </c>
      <c r="AD85" s="332"/>
      <c r="AE85" s="316"/>
      <c r="AF85" s="330"/>
      <c r="AG85" s="330"/>
      <c r="AH85" s="314">
        <f>SUM(AD85:AE85)+IF(AD85="B",1,0)*AD$102+IF(AE85="B",1,0)*AE$102+IF(AD85="Løype",1)*$O$4+IF(AE85="Løype",1)*$O$4+IF(AD85="Arr",1)*$O$5+IF(AE85="Arr",1)*$O$5</f>
        <v>0</v>
      </c>
      <c r="AI85" s="286"/>
      <c r="AJ85" s="283"/>
      <c r="AK85" s="330"/>
      <c r="AL85" s="330"/>
      <c r="AM85" s="314">
        <f>SUM(AI85:AJ85)+IF(AI85="B",1,0)*AI$102+IF(AJ85="B",1,0)*AJ$102+IF(AI85="Løype",1)*$O$4+IF(AJ85="Løype",1)*$O$4+IF(AI85="Arr",1)*$O$5+IF(AJ85="Arr",1)*$O$5</f>
        <v>0</v>
      </c>
      <c r="AN85" s="286"/>
      <c r="AO85" s="283"/>
      <c r="AP85" s="330"/>
      <c r="AQ85" s="330"/>
      <c r="AR85" s="314">
        <f>SUM(AN85:AO85)+IF(AN85="B",1,0)*AN$102+IF(AO85="B",1,0)*AO$102+IF(AN85="Løype",1)*$O$4+IF(AO85="Løype",1)*$O$4+IF(AN85="Arr",1)*$O$5+IF(AO85="Arr",1)*$O$5</f>
        <v>0</v>
      </c>
      <c r="AS85" s="286"/>
      <c r="AT85" s="283"/>
      <c r="AU85" s="330"/>
      <c r="AV85" s="330"/>
      <c r="AW85" s="314">
        <f>SUM(AS85:AT85)+IF(AS85="B",1,0)*AS$102+IF(AT85="B",1,0)*AT$102+IF(AS85="Løype",1)*$O$4+IF(AT85="Løype",1)*$O$4+IF(AS85="Arr",1)*$O$5+IF(AT85="Arr",1)*$O$5</f>
        <v>0</v>
      </c>
      <c r="AX85" s="286"/>
      <c r="AY85" s="283"/>
      <c r="AZ85" s="330"/>
      <c r="BA85" s="330"/>
      <c r="BB85" s="314">
        <f>SUM(AX85:AY85)+IF(AX85="B",1,0)*AX$102+IF(AY85="B",1,0)*AY$102+IF(AX85="Løype",1)*$O$4+IF(AY85="Løype",1)*$O$4+IF(AX85="Arr",1)*$O$5+IF(AY85="Arr",1)*$O$5</f>
        <v>0</v>
      </c>
      <c r="BC85" s="286">
        <v>1</v>
      </c>
      <c r="BD85" s="283"/>
      <c r="BE85" s="333">
        <v>0.16666666666666663</v>
      </c>
      <c r="BF85" s="278">
        <v>0.20370370370370372</v>
      </c>
      <c r="BG85" s="314">
        <f>SUM(BC85:BD85)+IF(BC85="B",1,0)*BC$102+IF(BD85="B",1,0)*BD$102+IF(BC85="Løype",1)*$O$4+IF(BD85="Løype",1)*$O$4+IF(BC85="Arr",1)*$O$5+IF(BD85="Arr",1)*$O$5</f>
        <v>1</v>
      </c>
      <c r="BH85" s="327"/>
      <c r="BI85" s="283"/>
      <c r="BJ85" s="316"/>
      <c r="BK85" s="330"/>
      <c r="BL85" s="314">
        <f>SUM(BH85:BI85)+IF(BH85="B",1,0)*BH$102+IF(BI85="B",1,0)*BI$102+IF(BH85="Løype",1)*$O$4+IF(BI85="Løype",1)*$O$4+IF(BH85="Arr",1)*$O$5+IF(BI85="Arr",1)*$O$5</f>
        <v>0</v>
      </c>
      <c r="BM85" s="334"/>
      <c r="BN85" s="283"/>
      <c r="BO85" s="316"/>
      <c r="BP85" s="330"/>
      <c r="BQ85" s="314">
        <f>SUM(BM85:BN85)+IF(BM85="B",1,0)*BM$102+IF(BN85="B",1,0)*BN$102+IF(BM85="Løype",1)*$O$4+IF(BN85="Løype",1)*$O$4+IF(BM85="Arr",1)*$O$5+IF(BN85="Arr",1)*$O$5</f>
        <v>0</v>
      </c>
      <c r="BR85" s="327"/>
      <c r="BS85" s="283"/>
      <c r="BT85" s="316"/>
      <c r="BU85" s="330"/>
      <c r="BV85" s="314">
        <f>SUM(BR85:BS85)+IF(BR85="B",1,0)*BR$102+IF(BS85="B",1,0)*BS$102+IF(BR85="Løype",1)*$O$4+IF(BS85="Løype",1)*$O$4+IF(BR85="Arr",1)*$O$5+IF(BS85="Arr",1)*$O$5</f>
        <v>0</v>
      </c>
      <c r="BW85" s="327">
        <v>3</v>
      </c>
      <c r="BX85" s="283"/>
      <c r="BY85" s="333">
        <v>8.333333333333337E-2</v>
      </c>
      <c r="BZ85" s="278">
        <v>0.1166666666666667</v>
      </c>
      <c r="CA85" s="314">
        <f>SUM(BW85:BX85)+IF(BW85="B",1,0)*BW$102+IF(BX85="B",1,0)*BX$102+IF(BW85="Løype",1)*$O$4+IF(BX85="Løype",1)*$O$4+IF(BW85="Arr",1)*$O$5+IF(BX85="Arr",1)*$O$5</f>
        <v>3</v>
      </c>
      <c r="CB85" s="327"/>
      <c r="CC85" s="283"/>
      <c r="CD85" s="316"/>
      <c r="CE85" s="330"/>
      <c r="CF85" s="314">
        <f>SUM(CB85:CC85)+IF(CB85="B",1,0)*CB$102+IF(CC85="B",1,0)*CC$102+IF(CB85="Løype",1)*$O$4+IF(CC85="Løype",1)*$O$4+IF(CB85="Arr",1)*$O$5+IF(CC85="Arr",1)*$O$5</f>
        <v>0</v>
      </c>
      <c r="CG85" s="327"/>
      <c r="CH85" s="283"/>
      <c r="CI85" s="316"/>
      <c r="CJ85" s="330"/>
      <c r="CK85" s="314">
        <f>SUM(CG85:CH85)+IF(CG85="B",1,0)*CG$102+IF(CH85="B",1,0)*CH$102+IF(CG85="Løype",1)*$O$4+IF(CH85="Løype",1)*$O$4+IF(CG85="Arr",1)*$O$5+IF(CH85="Arr",1)*$O$5</f>
        <v>0</v>
      </c>
      <c r="CL85" s="327"/>
      <c r="CM85" s="283"/>
      <c r="CN85" s="316"/>
      <c r="CO85" s="330"/>
      <c r="CP85" s="314">
        <f>SUM(CL85:CM85)+IF(CL85="B",1,0)*CL$102+IF(CM85="B",1,0)*CM$102+IF(CL85="Løype",1)*$O$4+IF(CM85="Løype",1)*$O$4+IF(CL85="Arr",1)*$O$5+IF(CM85="Arr",1)*$O$5</f>
        <v>0</v>
      </c>
      <c r="CQ85" s="327"/>
      <c r="CR85" s="283"/>
      <c r="CS85" s="316"/>
      <c r="CT85" s="330"/>
      <c r="CU85" s="314">
        <f>SUM(CQ85:CR85)+IF(CQ85="B",1,0)*CQ$102+IF(CR85="B",1,0)*CR$102+IF(CQ85="Løype",1)*$O$4+IF(CR85="Løype",1)*$O$4+IF(CQ85="Arr",1)*$O$5+IF(CR85="Arr",1)*$O$5</f>
        <v>0</v>
      </c>
      <c r="CV85" s="327">
        <v>4</v>
      </c>
      <c r="CW85" s="283"/>
      <c r="CX85" s="333">
        <v>7.5757575757575801E-2</v>
      </c>
      <c r="CY85" s="278">
        <v>7.5757575757575801E-2</v>
      </c>
      <c r="CZ85" s="314">
        <f>SUM(CV85:CW85)+IF(CV85="B",1,0)*CV$102+IF(CW85="B",1,0)*CW$102+IF(CV85="Løype",1)*$O$4+IF(CW85="Løype",1)*$O$4+IF(CV85="Arr",1)*$O$5+IF(CW85="Arr",1)*$O$5</f>
        <v>4</v>
      </c>
      <c r="DA85" s="327"/>
      <c r="DB85" s="283"/>
      <c r="DC85" s="316"/>
      <c r="DD85" s="330"/>
      <c r="DE85" s="314">
        <f>SUM(DA85:DB85)+IF(DA85="B",1,0)*DA$102+IF(DB85="B",1,0)*DB$102+IF(DA85="Løype",1)*$O$4+IF(DB85="Løype",1)*$O$4+IF(DA85="Arr",1)*$O$5+IF(DB85="Arr",1)*$O$5</f>
        <v>0</v>
      </c>
      <c r="DF85" s="327"/>
      <c r="DG85" s="283">
        <v>30</v>
      </c>
      <c r="DH85" s="333">
        <v>0.18055555555555558</v>
      </c>
      <c r="DI85" s="278">
        <v>0.125</v>
      </c>
      <c r="DJ85" s="314">
        <f>SUM(DF85:DG85)+IF(DF85="B",1,0)*DF$102+IF(DG85="B",1,0)*DG$102+IF(DF85="Løype",1)*$O$4+IF(DG85="Løype",1)*$O$4+IF(DF85="Arr",1)*$O$5+IF(DG85="Arr",1)*$O$5</f>
        <v>30</v>
      </c>
      <c r="DK85" s="327"/>
      <c r="DL85" s="283"/>
      <c r="DM85" s="316"/>
      <c r="DN85" s="330"/>
      <c r="DO85" s="314">
        <f>SUM(DK85:DL85)+IF(DK85="B",1,0)*DK$102+IF(DL85="B",1,0)*DL$102+IF(DK85="Løype",1)*$O$4+IF(DL85="Løype",1)*$O$4+IF(DK85="Arr",1)*$O$5+IF(DL85="Arr",1)*$O$5</f>
        <v>0</v>
      </c>
      <c r="DP85" s="327"/>
      <c r="DQ85" s="283">
        <v>19</v>
      </c>
      <c r="DR85" s="333">
        <v>0.25862068965517238</v>
      </c>
      <c r="DS85" s="278">
        <v>0.22413793103448276</v>
      </c>
      <c r="DT85" s="314">
        <f>SUM(DP85:DQ85)+IF(DP85="B",1,0)*DP$102+IF(DQ85="B",1,0)*DQ$102+IF(DP85="Løype",1)*$O$4+IF(DQ85="Løype",1)*$O$4+IF(DP85="Arr",1)*$O$5+IF(DQ85="Arr",1)*$O$5</f>
        <v>19</v>
      </c>
      <c r="DU85" s="327"/>
      <c r="DV85" s="283">
        <v>22</v>
      </c>
      <c r="DW85" s="333">
        <v>0.31818181818181823</v>
      </c>
      <c r="DX85" s="520">
        <v>0.19696969696969702</v>
      </c>
      <c r="DY85" s="314">
        <f>SUM(DU85:DV85)+IF(DU85="B",1,0)*DU$102+IF(DV85="B",1,0)*DV$102+IF(DU85="Løype",1)*$O$4+IF(DV85="Løype",1)*$O$4+IF(DU85="Arr",1)*$O$5+IF(DV85="Arr",1)*$O$5</f>
        <v>22</v>
      </c>
      <c r="DZ85" s="186"/>
      <c r="EA85" s="513">
        <v>26</v>
      </c>
      <c r="EB85" s="518">
        <v>0.41111111111111109</v>
      </c>
      <c r="EC85" s="520">
        <v>0.54444444444444451</v>
      </c>
      <c r="ED85" s="314">
        <f>SUM(DZ85:EA85)+IF(DZ85="B",1,0)*DZ$102+IF(EA85="B",1,0)*EA$102+IF(DZ85="Løype",1)*$O$4+IF(EA85="Løype",1)*$O$4+IF(DZ85="Arr",1)*$O$5+IF(EA85="Arr",1)*$O$5</f>
        <v>26</v>
      </c>
      <c r="EE85" s="538">
        <v>2</v>
      </c>
      <c r="EF85" s="513"/>
      <c r="EG85" s="518">
        <v>0.47435897435897434</v>
      </c>
      <c r="EH85" s="520">
        <v>0.55128205128205132</v>
      </c>
      <c r="EI85" s="314">
        <f>SUM(EE85:EF85)+IF(EE85="B",1,0)*EE$102+IF(EF85="B",1,0)*EF$102+IF(EE85="Løype",1)*$O$4+IF(EF85="Løype",1)*$O$4+IF(EE85="Arr",1)*$O$5+IF(EF85="Arr",1)*$O$5</f>
        <v>2</v>
      </c>
      <c r="EJ85" s="528">
        <f>COUNTIF($E85:$EI85,"&gt;0")/4+COUNTIF($E85:$EI85,"B")/4+COUNTIF($E85:$EI85,"Arr")/4+COUNTIF($E85:$EI85,"Løype")/4</f>
        <v>9</v>
      </c>
      <c r="EK85" s="575">
        <f>COUNTIF($BH85:$EI85,"&gt;0")/4+COUNTIF($BH85:$EI85,"B")/4+COUNTIF($BH85:$EI85,"Arr")/4+COUNTIF($BH85:$EI85,"Løype")/4</f>
        <v>7</v>
      </c>
      <c r="EL85" s="293">
        <f>COUNTIF($E85:$EI85,"&gt;0")/4+COUNTIF($E85:$EI85,"Arr")/4+COUNTIF($E85:$EI85,"Løype")/4-COUNTIF($E85:$EI85,"B")*3/4</f>
        <v>9</v>
      </c>
      <c r="EM85" s="293">
        <f>COUNTIF(E85:EI85,"Arr")+COUNTIF(E85:EI85,"Løype")</f>
        <v>0</v>
      </c>
      <c r="EN85" s="569">
        <f>COUNTIF(BH85:EI85,"Arr")+COUNTIF(BH85:EI85,"Løype")</f>
        <v>0</v>
      </c>
      <c r="EO85" s="300">
        <f>EK85-EN85</f>
        <v>7</v>
      </c>
      <c r="EP85" s="15"/>
      <c r="EQ85" s="61">
        <f>$I85+$N85+$S85+$X85+$AC85+$AH85+$AM85+$AR85+$AW85+$BB85+$BG85+$BL85+$BQ85+$BV85+$CA85+$CF85+$CK85+$CP85+$CU85+$CZ85+$DE85+$DJ85+$DO85+$DT85+$DY85+$ED85+$EI85</f>
        <v>127</v>
      </c>
      <c r="ER85" s="191">
        <f>IF(OR($E85="B",$F85="B"),0,$I85)+IF(OR($J85="B",$K85="B"),0,$N85)+IF(OR($O85="B",$P85="B"),0,$S85)+IF(OR($T85="B",$U85="B"),0,$X85)+IF(OR($Y85="B",$Z85="B"),0,$AC85)+IF(OR($AD85="B",$AE85="B"),0,$AH85)+IF(OR($AI85="B",$AJ85="B"),0,$AM85)+IF(OR($HP64="B",$AO85="B"),0,$AR85)+IF(OR($AS85="B",$AT85="B"),0,$AW85)+IF(OR($AX85="B",$AY85="B"),0,$BB85)+IF(OR($BC85="B",$BD85="B"),0,$BG85)+IF(OR($BH85="B",$BI85="B"),0,$BL85)+IF(OR($BM85="B",$BN85="B"),0,$BQ85)+IF(OR($BR85="B",$BS85="B"),0,$BV85)+IF(OR($BW85="B",$BX85="B"),0,$CA85)+IF(OR($CB85="B",$CC85="B"),0,$CF85)+IF(OR($CG85="B",$CH85="B"),0,$CK85)+IF(OR($CL85="B",$CM85="B"),0,$CP85)+IF(OR($CQ85="B",$CR85="B"),0,$CU85)+IF(OR($CV85="B",$CW85="B"),0,$CZ85)+IF(OR($DA85="B",$DB85="B"),0,$DE85)+IF(OR($DF85="B",$DG85="B"),0,$DJ85)+IF(OR($DK85="B",$DL85="B"),0,$DO85)+IF(OR($DP85="B",$DQ85="B"),0,$DT85)+IF(OR($DU85="B",$DV85="B"),0,$DY85)+IF(OR($DZ85="B",$EA85="B"),0,$ED85)+IF(OR($EE85="B",$EF85="B"),0,$EI85)</f>
        <v>127</v>
      </c>
      <c r="ES85" s="28">
        <f>IF(EJ85&gt;0,EQ85/EJ85," " )</f>
        <v>14.111111111111111</v>
      </c>
      <c r="ET85" s="62">
        <f>IF(EL85&gt;0,ER85/EL85," " )</f>
        <v>14.111111111111111</v>
      </c>
      <c r="EU85" s="63"/>
      <c r="EV85" s="270">
        <f>EQ85+EX$20-EJ85</f>
        <v>145</v>
      </c>
      <c r="EW85" s="272">
        <f>ER85+EX$20-EL85</f>
        <v>145</v>
      </c>
      <c r="EX85" s="23">
        <f>IF(EJ85&gt;0,EV85/EJ85," " )</f>
        <v>16.111111111111111</v>
      </c>
      <c r="EY85" s="74">
        <f>IF(EL85&gt;0,EW85/EL85," " )</f>
        <v>16.111111111111111</v>
      </c>
      <c r="EZ85" s="63"/>
      <c r="FA85" s="368">
        <f>EJ85-EM85</f>
        <v>9</v>
      </c>
      <c r="FB85" s="369">
        <f>EM85</f>
        <v>0</v>
      </c>
      <c r="FC85" s="365">
        <f>G85+L85+Q85+V85+AA85+AF85+AK85+AP85+AU85+AZ85+BE85+BJ85+BO85+BT85+BY85+CD85+CI85+CN85+CS85+CX85+DC85+DH85+DM85+DR85+DW85+EB85+EG85</f>
        <v>2.3072954020395624</v>
      </c>
      <c r="FD85" s="475">
        <f>IF(EJ85&gt;0,FC85/EJ85," " )</f>
        <v>0.25636615578217359</v>
      </c>
      <c r="FE85" s="488">
        <f>H85+M85+R85+W85+AB85+AG85+AL85+AQ85+AV85+BA85+BF85+BK85+BP85+BU85+BZ85+CE85+CJ85+CO85+CT85+CY85+DD85+DI85+DN85+DS85+DX85+EC85+EH85</f>
        <v>2.5379620698586214</v>
      </c>
      <c r="FF85" s="232">
        <f>IF(EJ85&gt;0,FE85/EJ85," " )</f>
        <v>0.28199578553984683</v>
      </c>
      <c r="FG85" s="15"/>
      <c r="FH85" s="37">
        <f t="shared" si="0"/>
        <v>59</v>
      </c>
    </row>
    <row r="86" spans="2:164" ht="17" thickBot="1" x14ac:dyDescent="0.25">
      <c r="B86" s="284" t="s">
        <v>109</v>
      </c>
      <c r="C86" s="285" t="s">
        <v>110</v>
      </c>
      <c r="D86" s="328">
        <v>259073</v>
      </c>
      <c r="E86" s="329"/>
      <c r="F86" s="314">
        <v>19</v>
      </c>
      <c r="G86" s="335">
        <v>0.11904761904761907</v>
      </c>
      <c r="H86" s="335">
        <v>0.2142857142857143</v>
      </c>
      <c r="I86" s="314">
        <f>SUM(E86:F86)+IF(E86="B",1,0)*E$102+IF(F86="B",1,0)*F$102+IF(E86="Løype",1)*$O$4+IF(F86="Løype",1)*$O$4+IF(E86="Arr",1)*$O$5+IF(F86="Arr",1)*$O$5</f>
        <v>19</v>
      </c>
      <c r="J86" s="330">
        <v>5</v>
      </c>
      <c r="K86" s="539"/>
      <c r="L86" s="278">
        <v>6.25E-2</v>
      </c>
      <c r="M86" s="278">
        <v>0.8125</v>
      </c>
      <c r="N86" s="314">
        <f>SUM(J86:K86)+IF(J86="B",1,0)*J$102+IF(K86="B",1,0)*K$102+IF(J86="Løype",1)*$O$4+IF(K86="Løype",1)*$O$4+IF(J86="Arr",1)*$O$5+IF(K86="Arr",1)*$O$5</f>
        <v>5</v>
      </c>
      <c r="O86" s="332">
        <v>24</v>
      </c>
      <c r="P86" s="331"/>
      <c r="Q86" s="278">
        <v>2.083333333333337E-2</v>
      </c>
      <c r="R86" s="278">
        <v>0.10416666666666663</v>
      </c>
      <c r="S86" s="314">
        <f>SUM(O86:P86)+IF(O86="B",1,0)*O$102+IF(P86="B",1,0)*P$102+IF(O86="Løype",1)*$O$4+IF(P86="Løype",1)*$O$4+IF(O86="Arr",1)*$O$5+IF(P86="Arr",1)*$O$5</f>
        <v>24</v>
      </c>
      <c r="T86" s="332"/>
      <c r="U86" s="331"/>
      <c r="V86" s="330"/>
      <c r="W86" s="330"/>
      <c r="X86" s="314">
        <f>SUM(T86:U86)+IF(T86="B",1,0)*T$102+IF(U86="B",1,0)*U$102+IF(T86="Løype",1)*$O$4+IF(U86="Løype",1)*$O$4+IF(T86="Arr",1)*$O$5+IF(U86="Arr",1)*$O$5</f>
        <v>0</v>
      </c>
      <c r="Y86" s="332"/>
      <c r="Z86" s="316">
        <v>26</v>
      </c>
      <c r="AA86" s="278">
        <v>8.064516129032262E-2</v>
      </c>
      <c r="AB86" s="278">
        <v>0.17741935483870963</v>
      </c>
      <c r="AC86" s="314">
        <f>SUM(Y86:Z86)+IF(Y86="B",1,0)*Y$102+IF(Z86="B",1,0)*Z$102+IF(Y86="Løype",1)*$O$4+IF(Z86="Løype",1)*$O$4+IF(Y86="Arr",1)*$O$5+IF(Z86="Arr",1)*$O$5</f>
        <v>26</v>
      </c>
      <c r="AD86" s="332"/>
      <c r="AE86" s="316"/>
      <c r="AF86" s="278"/>
      <c r="AG86" s="278"/>
      <c r="AH86" s="314">
        <f>SUM(AD86:AE86)+IF(AD86="B",1,0)*AD$102+IF(AE86="B",1,0)*AE$102+IF(AD86="Løype",1)*$O$4+IF(AE86="Løype",1)*$O$4+IF(AD86="Arr",1)*$O$5+IF(AE86="Arr",1)*$O$5</f>
        <v>0</v>
      </c>
      <c r="AI86" s="286">
        <v>2</v>
      </c>
      <c r="AJ86" s="283"/>
      <c r="AK86" s="278">
        <v>0.11904761904761907</v>
      </c>
      <c r="AL86" s="278">
        <v>0.16666666666666663</v>
      </c>
      <c r="AM86" s="314">
        <f>SUM(AI86:AJ86)+IF(AI86="B",1,0)*AI$102+IF(AJ86="B",1,0)*AJ$102+IF(AI86="Løype",1)*$O$4+IF(AJ86="Løype",1)*$O$4+IF(AI86="Arr",1)*$O$5+IF(AJ86="Arr",1)*$O$5</f>
        <v>2</v>
      </c>
      <c r="AN86" s="286">
        <v>3</v>
      </c>
      <c r="AO86" s="283"/>
      <c r="AP86" s="278">
        <v>0.14583333333333337</v>
      </c>
      <c r="AQ86" s="278">
        <v>0.14583333333333337</v>
      </c>
      <c r="AR86" s="314">
        <f>SUM(AN86:AO86)+IF(AN86="B",1,0)*AN$102+IF(AO86="B",1,0)*AO$102+IF(AN86="Løype",1)*$O$4+IF(AO86="Løype",1)*$O$4+IF(AN86="Arr",1)*$O$5+IF(AO86="Arr",1)*$O$5</f>
        <v>3</v>
      </c>
      <c r="AS86" s="286">
        <v>3</v>
      </c>
      <c r="AT86" s="283"/>
      <c r="AU86" s="278">
        <v>0.15217391304347827</v>
      </c>
      <c r="AV86" s="278">
        <v>0.15217391304347827</v>
      </c>
      <c r="AW86" s="314">
        <f>SUM(AS86:AT86)+IF(AS86="B",1,0)*AS$102+IF(AT86="B",1,0)*AT$102+IF(AS86="Løype",1)*$O$4+IF(AT86="Løype",1)*$O$4+IF(AS86="Arr",1)*$O$5+IF(AT86="Arr",1)*$O$5</f>
        <v>3</v>
      </c>
      <c r="AX86" s="286"/>
      <c r="AY86" s="283" t="s">
        <v>2</v>
      </c>
      <c r="AZ86" s="278">
        <v>9.259259259259256E-2</v>
      </c>
      <c r="BA86" s="278">
        <v>9.259259259259256E-2</v>
      </c>
      <c r="BB86" s="314">
        <f>SUM(AX86:AY86)+IF(AX86="B",1,0)*AX$102+IF(AY86="B",1,0)*AY$102+IF(AX86="Løype",1)*$O$4+IF(AY86="Løype",1)*$O$4+IF(AX86="Arr",1)*$O$5+IF(AY86="Arr",1)*$O$5</f>
        <v>23</v>
      </c>
      <c r="BC86" s="286"/>
      <c r="BD86" s="283"/>
      <c r="BE86" s="316"/>
      <c r="BF86" s="330"/>
      <c r="BG86" s="314">
        <f>SUM(BC86:BD86)+IF(BC86="B",1,0)*BC$102+IF(BD86="B",1,0)*BD$102+IF(BC86="Løype",1)*$O$4+IF(BD86="Løype",1)*$O$4+IF(BC86="Arr",1)*$O$5+IF(BD86="Arr",1)*$O$5</f>
        <v>0</v>
      </c>
      <c r="BH86" s="327"/>
      <c r="BI86" s="283"/>
      <c r="BJ86" s="316"/>
      <c r="BK86" s="330"/>
      <c r="BL86" s="314">
        <f>SUM(BH86:BI86)+IF(BH86="B",1,0)*BH$102+IF(BI86="B",1,0)*BI$102+IF(BH86="Løype",1)*$O$4+IF(BI86="Løype",1)*$O$4+IF(BH86="Arr",1)*$O$5+IF(BI86="Arr",1)*$O$5</f>
        <v>0</v>
      </c>
      <c r="BM86" s="334"/>
      <c r="BN86" s="283"/>
      <c r="BO86" s="316"/>
      <c r="BP86" s="330"/>
      <c r="BQ86" s="314">
        <f>SUM(BM86:BN86)+IF(BM86="B",1,0)*BM$102+IF(BN86="B",1,0)*BN$102+IF(BM86="Løype",1)*$O$4+IF(BN86="Løype",1)*$O$4+IF(BM86="Arr",1)*$O$5+IF(BN86="Arr",1)*$O$5</f>
        <v>0</v>
      </c>
      <c r="BR86" s="327"/>
      <c r="BS86" s="283"/>
      <c r="BT86" s="316"/>
      <c r="BU86" s="330"/>
      <c r="BV86" s="314">
        <f>SUM(BR86:BS86)+IF(BR86="B",1,0)*BR$102+IF(BS86="B",1,0)*BS$102+IF(BR86="Løype",1)*$O$4+IF(BS86="Løype",1)*$O$4+IF(BR86="Arr",1)*$O$5+IF(BS86="Arr",1)*$O$5</f>
        <v>0</v>
      </c>
      <c r="BW86" s="327"/>
      <c r="BX86" s="283"/>
      <c r="BY86" s="316"/>
      <c r="BZ86" s="330"/>
      <c r="CA86" s="314">
        <f>SUM(BW86:BX86)+IF(BW86="B",1,0)*BW$102+IF(BX86="B",1,0)*BX$102+IF(BW86="Løype",1)*$O$4+IF(BX86="Løype",1)*$O$4+IF(BW86="Arr",1)*$O$5+IF(BX86="Arr",1)*$O$5</f>
        <v>0</v>
      </c>
      <c r="CB86" s="327"/>
      <c r="CC86" s="283"/>
      <c r="CD86" s="316"/>
      <c r="CE86" s="330"/>
      <c r="CF86" s="314">
        <f>SUM(CB86:CC86)+IF(CB86="B",1,0)*CB$102+IF(CC86="B",1,0)*CC$102+IF(CB86="Løype",1)*$O$4+IF(CC86="Løype",1)*$O$4+IF(CB86="Arr",1)*$O$5+IF(CC86="Arr",1)*$O$5</f>
        <v>0</v>
      </c>
      <c r="CG86" s="327"/>
      <c r="CH86" s="283">
        <v>26</v>
      </c>
      <c r="CI86" s="333">
        <v>0.1166666666666667</v>
      </c>
      <c r="CJ86" s="278">
        <v>0.25</v>
      </c>
      <c r="CK86" s="314">
        <f>SUM(CG86:CH86)+IF(CG86="B",1,0)*CG$102+IF(CH86="B",1,0)*CH$102+IF(CG86="Løype",1)*$O$4+IF(CH86="Løype",1)*$O$4+IF(CG86="Arr",1)*$O$5+IF(CH86="Arr",1)*$O$5</f>
        <v>26</v>
      </c>
      <c r="CL86" s="327"/>
      <c r="CM86" s="283"/>
      <c r="CN86" s="316"/>
      <c r="CO86" s="330"/>
      <c r="CP86" s="314">
        <f>SUM(CL86:CM86)+IF(CL86="B",1,0)*CL$102+IF(CM86="B",1,0)*CM$102+IF(CL86="Løype",1)*$O$4+IF(CM86="Løype",1)*$O$4+IF(CL86="Arr",1)*$O$5+IF(CM86="Arr",1)*$O$5</f>
        <v>0</v>
      </c>
      <c r="CQ86" s="327"/>
      <c r="CR86" s="283"/>
      <c r="CS86" s="316"/>
      <c r="CT86" s="330"/>
      <c r="CU86" s="314">
        <f>SUM(CQ86:CR86)+IF(CQ86="B",1,0)*CQ$102+IF(CR86="B",1,0)*CR$102+IF(CQ86="Løype",1)*$O$4+IF(CR86="Løype",1)*$O$4+IF(CQ86="Arr",1)*$O$5+IF(CR86="Arr",1)*$O$5</f>
        <v>0</v>
      </c>
      <c r="CV86" s="327">
        <v>5</v>
      </c>
      <c r="CW86" s="283"/>
      <c r="CX86" s="333">
        <v>4.5454545454545414E-2</v>
      </c>
      <c r="CY86" s="278">
        <v>0.13636363636363635</v>
      </c>
      <c r="CZ86" s="314">
        <f>SUM(CV86:CW86)+IF(CV86="B",1,0)*CV$102+IF(CW86="B",1,0)*CW$102+IF(CV86="Løype",1)*$O$4+IF(CW86="Løype",1)*$O$4+IF(CV86="Arr",1)*$O$5+IF(CW86="Arr",1)*$O$5</f>
        <v>5</v>
      </c>
      <c r="DA86" s="327"/>
      <c r="DB86" s="283"/>
      <c r="DC86" s="316"/>
      <c r="DD86" s="330"/>
      <c r="DE86" s="314">
        <f>SUM(DA86:DB86)+IF(DA86="B",1,0)*DA$102+IF(DB86="B",1,0)*DB$102+IF(DA86="Løype",1)*$O$4+IF(DB86="Løype",1)*$O$4+IF(DA86="Arr",1)*$O$5+IF(DB86="Arr",1)*$O$5</f>
        <v>0</v>
      </c>
      <c r="DF86" s="327"/>
      <c r="DG86" s="283"/>
      <c r="DH86" s="316"/>
      <c r="DI86" s="330"/>
      <c r="DJ86" s="314">
        <f>SUM(DF86:DG86)+IF(DF86="B",1,0)*DF$102+IF(DG86="B",1,0)*DG$102+IF(DF86="Løype",1)*$O$4+IF(DG86="Løype",1)*$O$4+IF(DF86="Arr",1)*$O$5+IF(DG86="Arr",1)*$O$5</f>
        <v>0</v>
      </c>
      <c r="DK86" s="327">
        <v>3</v>
      </c>
      <c r="DL86" s="283"/>
      <c r="DM86" s="333">
        <v>0.1964285714285714</v>
      </c>
      <c r="DN86" s="278">
        <v>0.2321428571428571</v>
      </c>
      <c r="DO86" s="314">
        <f>SUM(DK86:DL86)+IF(DK86="B",1,0)*DK$102+IF(DL86="B",1,0)*DL$102+IF(DK86="Løype",1)*$O$4+IF(DL86="Løype",1)*$O$4+IF(DK86="Arr",1)*$O$5+IF(DL86="Arr",1)*$O$5</f>
        <v>3</v>
      </c>
      <c r="DP86" s="327"/>
      <c r="DQ86" s="283"/>
      <c r="DR86" s="316"/>
      <c r="DS86" s="330"/>
      <c r="DT86" s="314">
        <f>SUM(DP86:DQ86)+IF(DP86="B",1,0)*DP$102+IF(DQ86="B",1,0)*DQ$102+IF(DP86="Løype",1)*$O$4+IF(DQ86="Løype",1)*$O$4+IF(DP86="Arr",1)*$O$5+IF(DQ86="Arr",1)*$O$5</f>
        <v>0</v>
      </c>
      <c r="DU86" s="327"/>
      <c r="DV86" s="283"/>
      <c r="DW86" s="316"/>
      <c r="DX86" s="330"/>
      <c r="DY86" s="314">
        <f>SUM(DU86:DV86)+IF(DU86="B",1,0)*DU$102+IF(DV86="B",1,0)*DV$102+IF(DU86="Løype",1)*$O$4+IF(DV86="Løype",1)*$O$4+IF(DU86="Arr",1)*$O$5+IF(DV86="Arr",1)*$O$5</f>
        <v>0</v>
      </c>
      <c r="DZ86" s="538">
        <v>7</v>
      </c>
      <c r="EA86" s="513"/>
      <c r="EB86" s="518">
        <v>0.21111111111111114</v>
      </c>
      <c r="EC86" s="520">
        <v>0.38888888888888884</v>
      </c>
      <c r="ED86" s="314">
        <f>SUM(DZ86:EA86)+IF(DZ86="B",1,0)*DZ$102+IF(EA86="B",1,0)*EA$102+IF(DZ86="Løype",1)*$O$4+IF(EA86="Løype",1)*$O$4+IF(DZ86="Arr",1)*$O$5+IF(EA86="Arr",1)*$O$5</f>
        <v>7</v>
      </c>
      <c r="EE86" s="538">
        <v>9</v>
      </c>
      <c r="EF86" s="513"/>
      <c r="EG86" s="518">
        <v>0.19230769230769229</v>
      </c>
      <c r="EH86" s="520">
        <v>0.39743589743589747</v>
      </c>
      <c r="EI86" s="314">
        <f>SUM(EE86:EF86)+IF(EE86="B",1,0)*EE$102+IF(EF86="B",1,0)*EF$102+IF(EE86="Løype",1)*$O$4+IF(EF86="Løype",1)*$O$4+IF(EE86="Arr",1)*$O$5+IF(EF86="Arr",1)*$O$5</f>
        <v>9</v>
      </c>
      <c r="EJ86" s="528">
        <f>COUNTIF($E86:$EI86,"&gt;0")/4+COUNTIF($E86:$EI86,"B")/4+COUNTIF($E86:$EI86,"Arr")/4+COUNTIF($E86:$EI86,"Løype")/4</f>
        <v>13</v>
      </c>
      <c r="EK86" s="575">
        <f>COUNTIF($BH86:$EI86,"&gt;0")/4+COUNTIF($BH86:$EI86,"B")/4+COUNTIF($BH86:$EI86,"Arr")/4+COUNTIF($BH86:$EI86,"Løype")/4</f>
        <v>5</v>
      </c>
      <c r="EL86" s="293">
        <f>COUNTIF($E86:$EI86,"&gt;0")/4+COUNTIF($E86:$EI86,"Arr")/4+COUNTIF($E86:$EI86,"Løype")/4-COUNTIF($E86:$EI86,"B")*3/4</f>
        <v>12</v>
      </c>
      <c r="EM86" s="293">
        <f>COUNTIF(E86:EI86,"Arr")+COUNTIF(E86:EI86,"Løype")</f>
        <v>0</v>
      </c>
      <c r="EN86" s="569">
        <f>COUNTIF(BH86:EI86,"Arr")+COUNTIF(BH86:EI86,"Løype")</f>
        <v>0</v>
      </c>
      <c r="EO86" s="300">
        <f>EK86-EN86</f>
        <v>5</v>
      </c>
      <c r="EP86" s="15"/>
      <c r="EQ86" s="61">
        <f>$I86+$N86+$S86+$X86+$AC86+$AH86+$AM86+$AR86+$AW86+$BB86+$BG86+$BL86+$BQ86+$BV86+$CA86+$CF86+$CK86+$CP86+$CU86+$CZ86+$DE86+$DJ86+$DO86+$DT86+$DY86+$ED86+$EI86</f>
        <v>155</v>
      </c>
      <c r="ER86" s="191">
        <f>IF(OR($E86="B",$F86="B"),0,$I86)+IF(OR($J86="B",$K86="B"),0,$N86)+IF(OR($O86="B",$P86="B"),0,$S86)+IF(OR($T86="B",$U86="B"),0,$X86)+IF(OR($Y86="B",$Z86="B"),0,$AC86)+IF(OR($AD86="B",$AE86="B"),0,$AH86)+IF(OR($AI86="B",$AJ86="B"),0,$AM86)+IF(OR($HP63="B",$AO86="B"),0,$AR86)+IF(OR($AS86="B",$AT86="B"),0,$AW86)+IF(OR($AX86="B",$AY86="B"),0,$BB86)+IF(OR($BC86="B",$BD86="B"),0,$BG86)+IF(OR($BH86="B",$BI86="B"),0,$BL86)+IF(OR($BM86="B",$BN86="B"),0,$BQ86)+IF(OR($BR86="B",$BS86="B"),0,$BV86)+IF(OR($BW86="B",$BX86="B"),0,$CA86)+IF(OR($CB86="B",$CC86="B"),0,$CF86)+IF(OR($CG86="B",$CH86="B"),0,$CK86)+IF(OR($CL86="B",$CM86="B"),0,$CP86)+IF(OR($CQ86="B",$CR86="B"),0,$CU86)+IF(OR($CV86="B",$CW86="B"),0,$CZ86)+IF(OR($DA86="B",$DB86="B"),0,$DE86)+IF(OR($DF86="B",$DG86="B"),0,$DJ86)+IF(OR($DK86="B",$DL86="B"),0,$DO86)+IF(OR($DP86="B",$DQ86="B"),0,$DT86)+IF(OR($DU86="B",$DV86="B"),0,$DY86)+IF(OR($DZ86="B",$EA86="B"),0,$ED86)+IF(OR($EE86="B",$EF86="B"),0,$EI86)</f>
        <v>132</v>
      </c>
      <c r="ES86" s="28">
        <f>IF(EJ86&gt;0,EQ86/EJ86," " )</f>
        <v>11.923076923076923</v>
      </c>
      <c r="ET86" s="62">
        <f>IF(EL86&gt;0,ER86/EL86," " )</f>
        <v>11</v>
      </c>
      <c r="EU86" s="63"/>
      <c r="EV86" s="270">
        <f>EQ86+EX$20-EJ86</f>
        <v>169</v>
      </c>
      <c r="EW86" s="272">
        <f>ER86+EX$20-EL86</f>
        <v>147</v>
      </c>
      <c r="EX86" s="23">
        <f>IF(EJ86&gt;0,EV86/EJ86," " )</f>
        <v>13</v>
      </c>
      <c r="EY86" s="74">
        <f>IF(EL86&gt;0,EW86/EL86," " )</f>
        <v>12.25</v>
      </c>
      <c r="EZ86" s="63"/>
      <c r="FA86" s="368">
        <f>EJ86-EM86</f>
        <v>13</v>
      </c>
      <c r="FB86" s="369">
        <f>EM86</f>
        <v>0</v>
      </c>
      <c r="FC86" s="365">
        <f>G86+L86+Q86+V86+AA86+AF86+AK86+AP86+AU86+AZ86+BE86+BJ86+BO86+BT86+BY86+CD86+CI86+CN86+CS86+CX86+DC86+DH86+DM86+DR86+DW86+EB86+EG86</f>
        <v>1.5546421586568855</v>
      </c>
      <c r="FD86" s="475">
        <f>IF(EJ86&gt;0,FC86/EJ86," " )</f>
        <v>0.11958785835822196</v>
      </c>
      <c r="FE86" s="488">
        <f>H86+M86+R86+W86+AB86+AG86+AL86+AQ86+AV86+BA86+BF86+BK86+BP86+BU86+BZ86+CE86+CJ86+CO86+CT86+CY86+DD86+DI86+DN86+DS86+DX86+EC86+EH86</f>
        <v>3.2704695212584411</v>
      </c>
      <c r="FF86" s="232">
        <f>IF(EJ86&gt;0,FE86/EJ86," " )</f>
        <v>0.25157457855834164</v>
      </c>
      <c r="FG86" s="15"/>
      <c r="FH86" s="37">
        <f t="shared" si="0"/>
        <v>60</v>
      </c>
    </row>
    <row r="87" spans="2:164" ht="15" customHeight="1" thickBot="1" x14ac:dyDescent="0.25">
      <c r="B87" s="284" t="s">
        <v>304</v>
      </c>
      <c r="C87" s="285" t="s">
        <v>302</v>
      </c>
      <c r="D87" s="328"/>
      <c r="E87" s="329"/>
      <c r="F87" s="314"/>
      <c r="G87" s="314"/>
      <c r="H87" s="314"/>
      <c r="I87" s="314"/>
      <c r="J87" s="330"/>
      <c r="K87" s="330"/>
      <c r="L87" s="330"/>
      <c r="M87" s="330"/>
      <c r="N87" s="314"/>
      <c r="O87" s="332"/>
      <c r="P87" s="331"/>
      <c r="Q87" s="330"/>
      <c r="R87" s="330"/>
      <c r="S87" s="314"/>
      <c r="T87" s="332"/>
      <c r="U87" s="331"/>
      <c r="V87" s="330"/>
      <c r="W87" s="330"/>
      <c r="X87" s="314"/>
      <c r="Y87" s="332"/>
      <c r="Z87" s="316"/>
      <c r="AA87" s="278"/>
      <c r="AB87" s="278"/>
      <c r="AC87" s="314"/>
      <c r="AD87" s="332"/>
      <c r="AE87" s="316"/>
      <c r="AF87" s="330"/>
      <c r="AG87" s="330"/>
      <c r="AH87" s="314"/>
      <c r="AI87" s="286"/>
      <c r="AJ87" s="283"/>
      <c r="AK87" s="330"/>
      <c r="AL87" s="330"/>
      <c r="AM87" s="314"/>
      <c r="AN87" s="286"/>
      <c r="AO87" s="283"/>
      <c r="AP87" s="330"/>
      <c r="AQ87" s="330"/>
      <c r="AR87" s="314"/>
      <c r="AS87" s="286"/>
      <c r="AT87" s="283"/>
      <c r="AU87" s="330"/>
      <c r="AV87" s="330"/>
      <c r="AW87" s="314"/>
      <c r="AX87" s="286"/>
      <c r="AY87" s="283"/>
      <c r="AZ87" s="330"/>
      <c r="BA87" s="330"/>
      <c r="BB87" s="314"/>
      <c r="BC87" s="286"/>
      <c r="BD87" s="283"/>
      <c r="BE87" s="333"/>
      <c r="BF87" s="278"/>
      <c r="BG87" s="314"/>
      <c r="BH87" s="327"/>
      <c r="BI87" s="283"/>
      <c r="BJ87" s="316"/>
      <c r="BK87" s="330"/>
      <c r="BL87" s="314"/>
      <c r="BM87" s="334"/>
      <c r="BN87" s="283"/>
      <c r="BO87" s="316"/>
      <c r="BP87" s="330"/>
      <c r="BQ87" s="314"/>
      <c r="BR87" s="327"/>
      <c r="BS87" s="283"/>
      <c r="BT87" s="316"/>
      <c r="BU87" s="330"/>
      <c r="BV87" s="314"/>
      <c r="BW87" s="327"/>
      <c r="BX87" s="283"/>
      <c r="BY87" s="333"/>
      <c r="BZ87" s="278"/>
      <c r="CA87" s="314"/>
      <c r="CB87" s="327"/>
      <c r="CC87" s="283">
        <v>20</v>
      </c>
      <c r="CD87" s="333">
        <v>0.31666666666666665</v>
      </c>
      <c r="CE87" s="278">
        <v>0.25</v>
      </c>
      <c r="CF87" s="314">
        <f>SUM(CB87:CC87)+IF(CB87="B",1,0)*CB$102+IF(CC87="B",1,0)*CC$102+IF(CB87="Løype",1)*$O$4+IF(CC87="Løype",1)*$O$4+IF(CB87="Arr",1)*$O$5+IF(CC87="Arr",1)*$O$5</f>
        <v>20</v>
      </c>
      <c r="CG87" s="327"/>
      <c r="CH87" s="283"/>
      <c r="CI87" s="316"/>
      <c r="CJ87" s="330"/>
      <c r="CK87" s="314">
        <f>SUM(CG87:CH87)+IF(CG87="B",1,0)*CG$102+IF(CH87="B",1,0)*CH$102+IF(CG87="Løype",1)*$O$4+IF(CH87="Løype",1)*$O$4+IF(CG87="Arr",1)*$O$5+IF(CH87="Arr",1)*$O$5</f>
        <v>0</v>
      </c>
      <c r="CL87" s="327"/>
      <c r="CM87" s="283"/>
      <c r="CN87" s="316"/>
      <c r="CO87" s="330"/>
      <c r="CP87" s="314">
        <f>SUM(CL87:CM87)+IF(CL87="B",1,0)*CL$102+IF(CM87="B",1,0)*CM$102+IF(CL87="Løype",1)*$O$4+IF(CM87="Løype",1)*$O$4+IF(CL87="Arr",1)*$O$5+IF(CM87="Arr",1)*$O$5</f>
        <v>0</v>
      </c>
      <c r="CQ87" s="327"/>
      <c r="CR87" s="283"/>
      <c r="CS87" s="316"/>
      <c r="CT87" s="330"/>
      <c r="CU87" s="314">
        <f>SUM(CQ87:CR87)+IF(CQ87="B",1,0)*CQ$102+IF(CR87="B",1,0)*CR$102+IF(CQ87="Løype",1)*$O$4+IF(CR87="Løype",1)*$O$4+IF(CQ87="Arr",1)*$O$5+IF(CR87="Arr",1)*$O$5</f>
        <v>0</v>
      </c>
      <c r="CV87" s="327"/>
      <c r="CW87" s="283"/>
      <c r="CX87" s="316"/>
      <c r="CY87" s="330"/>
      <c r="CZ87" s="314">
        <f>SUM(CV87:CW87)+IF(CV87="B",1,0)*CV$102+IF(CW87="B",1,0)*CW$102+IF(CV87="Løype",1)*$O$4+IF(CW87="Løype",1)*$O$4+IF(CV87="Arr",1)*$O$5+IF(CW87="Arr",1)*$O$5</f>
        <v>0</v>
      </c>
      <c r="DA87" s="327"/>
      <c r="DB87" s="283"/>
      <c r="DC87" s="316"/>
      <c r="DD87" s="330"/>
      <c r="DE87" s="314">
        <f>SUM(DA87:DB87)+IF(DA87="B",1,0)*DA$102+IF(DB87="B",1,0)*DB$102+IF(DA87="Løype",1)*$O$4+IF(DB87="Løype",1)*$O$4+IF(DA87="Arr",1)*$O$5+IF(DB87="Arr",1)*$O$5</f>
        <v>0</v>
      </c>
      <c r="DF87" s="327"/>
      <c r="DG87" s="283"/>
      <c r="DH87" s="316"/>
      <c r="DI87" s="330"/>
      <c r="DJ87" s="314">
        <f>SUM(DF87:DG87)+IF(DF87="B",1,0)*DF$102+IF(DG87="B",1,0)*DG$102+IF(DF87="Løype",1)*$O$4+IF(DG87="Løype",1)*$O$4+IF(DF87="Arr",1)*$O$5+IF(DG87="Arr",1)*$O$5</f>
        <v>0</v>
      </c>
      <c r="DK87" s="327"/>
      <c r="DL87" s="283"/>
      <c r="DM87" s="316"/>
      <c r="DN87" s="330"/>
      <c r="DO87" s="314">
        <f>SUM(DK87:DL87)+IF(DK87="B",1,0)*DK$102+IF(DL87="B",1,0)*DL$102+IF(DK87="Løype",1)*$O$4+IF(DL87="Løype",1)*$O$4+IF(DK87="Arr",1)*$O$5+IF(DL87="Arr",1)*$O$5</f>
        <v>0</v>
      </c>
      <c r="DP87" s="327"/>
      <c r="DQ87" s="283"/>
      <c r="DR87" s="316"/>
      <c r="DS87" s="330"/>
      <c r="DT87" s="314">
        <f>SUM(DP87:DQ87)+IF(DP87="B",1,0)*DP$102+IF(DQ87="B",1,0)*DQ$102+IF(DP87="Løype",1)*$O$4+IF(DQ87="Løype",1)*$O$4+IF(DP87="Arr",1)*$O$5+IF(DQ87="Arr",1)*$O$5</f>
        <v>0</v>
      </c>
      <c r="DU87" s="327"/>
      <c r="DV87" s="283"/>
      <c r="DW87" s="316"/>
      <c r="DX87" s="330"/>
      <c r="DY87" s="314">
        <f>SUM(DU87:DV87)+IF(DU87="B",1,0)*DU$102+IF(DV87="B",1,0)*DV$102+IF(DU87="Løype",1)*$O$4+IF(DV87="Løype",1)*$O$4+IF(DU87="Arr",1)*$O$5+IF(DV87="Arr",1)*$O$5</f>
        <v>0</v>
      </c>
      <c r="DZ87" s="538"/>
      <c r="EA87" s="513"/>
      <c r="EB87" s="43"/>
      <c r="EC87" s="197"/>
      <c r="ED87" s="314">
        <f>SUM(DZ87:EA87)+IF(DZ87="B",1,0)*DZ$102+IF(EA87="B",1,0)*EA$102+IF(DZ87="Løype",1)*$O$4+IF(EA87="Løype",1)*$O$4+IF(DZ87="Arr",1)*$O$5+IF(EA87="Arr",1)*$O$5</f>
        <v>0</v>
      </c>
      <c r="EE87" s="538"/>
      <c r="EF87" s="513"/>
      <c r="EG87" s="43"/>
      <c r="EH87" s="197"/>
      <c r="EI87" s="314">
        <f>SUM(EE87:EF87)+IF(EE87="B",1,0)*EE$102+IF(EF87="B",1,0)*EF$102+IF(EE87="Løype",1)*$O$4+IF(EF87="Løype",1)*$O$4+IF(EE87="Arr",1)*$O$5+IF(EF87="Arr",1)*$O$5</f>
        <v>0</v>
      </c>
      <c r="EJ87" s="528">
        <f>COUNTIF($E87:$EI87,"&gt;0")/4+COUNTIF($E87:$EI87,"B")/4+COUNTIF($E87:$EI87,"Arr")/4+COUNTIF($E87:$EI87,"Løype")/4</f>
        <v>1</v>
      </c>
      <c r="EK87" s="575">
        <f>COUNTIF($BH87:$EI87,"&gt;0")/4+COUNTIF($BH87:$EI87,"B")/4+COUNTIF($BH87:$EI87,"Arr")/4+COUNTIF($BH87:$EI87,"Løype")/4</f>
        <v>1</v>
      </c>
      <c r="EL87" s="293">
        <f>COUNTIF($E87:$EI87,"&gt;0")/4+COUNTIF($E87:$EI87,"Arr")/4+COUNTIF($E87:$EI87,"Løype")/4-COUNTIF($E87:$EI87,"B")*3/4</f>
        <v>1</v>
      </c>
      <c r="EM87" s="293">
        <f>COUNTIF(E87:EI87,"Arr")+COUNTIF(E87:EI87,"Løype")</f>
        <v>0</v>
      </c>
      <c r="EN87" s="569">
        <f>COUNTIF(BH87:EI87,"Arr")+COUNTIF(BH87:EI87,"Løype")</f>
        <v>0</v>
      </c>
      <c r="EO87" s="300">
        <f>EK87-EN87</f>
        <v>1</v>
      </c>
      <c r="EP87" s="15"/>
      <c r="EQ87" s="61">
        <f>$I87+$N87+$S87+$X87+$AC87+$AH87+$AM87+$AR87+$AW87+$BB87+$BG87+$BL87+$BQ87+$BV87+$CA87+$CF87+$CK87+$CP87+$CU87+$CZ87+$DE87+$DJ87+$DO87+$DT87+$DY87+$ED87+$EI87</f>
        <v>20</v>
      </c>
      <c r="ER87" s="191">
        <f>IF(OR($E87="B",$F87="B"),0,$I87)+IF(OR($J87="B",$K87="B"),0,$N87)+IF(OR($O87="B",$P87="B"),0,$S87)+IF(OR($T87="B",$U87="B"),0,$X87)+IF(OR($Y87="B",$Z87="B"),0,$AC87)+IF(OR($AD87="B",$AE87="B"),0,$AH87)+IF(OR($AI87="B",$AJ87="B"),0,$AM87)+IF(OR($HP66="B",$AO87="B"),0,$AR87)+IF(OR($AS87="B",$AT87="B"),0,$AW87)+IF(OR($AX87="B",$AY87="B"),0,$BB87)+IF(OR($BC87="B",$BD87="B"),0,$BG87)+IF(OR($BH87="B",$BI87="B"),0,$BL87)+IF(OR($BM87="B",$BN87="B"),0,$BQ87)+IF(OR($BR87="B",$BS87="B"),0,$BV87)+IF(OR($BW87="B",$BX87="B"),0,$CA87)+IF(OR($CB87="B",$CC87="B"),0,$CF87)+IF(OR($CG87="B",$CH87="B"),0,$CK87)+IF(OR($CL87="B",$CM87="B"),0,$CP87)+IF(OR($CQ87="B",$CR87="B"),0,$CU87)+IF(OR($CV87="B",$CW87="B"),0,$CZ87)+IF(OR($DA87="B",$DB87="B"),0,$DE87)+IF(OR($DF87="B",$DG87="B"),0,$DJ87)+IF(OR($DK87="B",$DL87="B"),0,$DO87)+IF(OR($DP87="B",$DQ87="B"),0,$DT87)+IF(OR($DU87="B",$DV87="B"),0,$DY87)+IF(OR($DZ87="B",$EA87="B"),0,$ED87)+IF(OR($EE87="B",$EF87="B"),0,$EI87)</f>
        <v>20</v>
      </c>
      <c r="ES87" s="28">
        <f>IF(EJ87&gt;0,EQ87/EJ87," " )</f>
        <v>20</v>
      </c>
      <c r="ET87" s="62">
        <f>IF(EL87&gt;0,ER87/EL87," " )</f>
        <v>20</v>
      </c>
      <c r="EU87" s="63"/>
      <c r="EV87" s="270">
        <f>EQ87+EX$20-EJ87</f>
        <v>46</v>
      </c>
      <c r="EW87" s="272">
        <f>ER87+EX$20-EL87</f>
        <v>46</v>
      </c>
      <c r="EX87" s="23">
        <f>IF(EJ87&gt;0,EV87/EJ87," " )</f>
        <v>46</v>
      </c>
      <c r="EY87" s="74">
        <f>IF(EL87&gt;0,EW87/EL87," " )</f>
        <v>46</v>
      </c>
      <c r="EZ87" s="63"/>
      <c r="FA87" s="368">
        <f>EJ87-EM87</f>
        <v>1</v>
      </c>
      <c r="FB87" s="369">
        <f>EM87</f>
        <v>0</v>
      </c>
      <c r="FC87" s="365">
        <f>G87+L87+Q87+V87+AA87+AF87+AK87+AP87+AU87+AZ87+BE87+BJ87+BO87+BT87+BY87+CD87+CI87+CN87+CS87+CX87+DC87+DH87+DM87+DR87+DW87+EB87+EG87</f>
        <v>0.31666666666666665</v>
      </c>
      <c r="FD87" s="475">
        <f>IF(EJ87&gt;0,FC87/EJ87," " )</f>
        <v>0.31666666666666665</v>
      </c>
      <c r="FE87" s="488">
        <f>H87+M87+R87+W87+AB87+AG87+AL87+AQ87+AV87+BA87+BF87+BK87+BP87+BU87+BZ87+CE87+CJ87+CO87+CT87+CY87+DD87+DI87+DN87+DS87+DX87+EC87+EH87</f>
        <v>0.25</v>
      </c>
      <c r="FF87" s="232">
        <f>IF(EJ87&gt;0,FE87/EJ87," " )</f>
        <v>0.25</v>
      </c>
      <c r="FG87" s="15"/>
      <c r="FH87" s="37">
        <f t="shared" si="0"/>
        <v>61</v>
      </c>
    </row>
    <row r="88" spans="2:164" ht="15" customHeight="1" thickBot="1" x14ac:dyDescent="0.25">
      <c r="B88" s="336" t="s">
        <v>111</v>
      </c>
      <c r="C88" s="337" t="s">
        <v>112</v>
      </c>
      <c r="D88" s="338">
        <v>269730</v>
      </c>
      <c r="E88" s="327"/>
      <c r="F88" s="339">
        <v>9</v>
      </c>
      <c r="G88" s="335">
        <v>0.59523809523809523</v>
      </c>
      <c r="H88" s="335">
        <v>0.40476190476190477</v>
      </c>
      <c r="I88" s="314">
        <f>SUM(E88:F88)+IF(E88="B",1,0)*E$102+IF(F88="B",1,0)*F$102+IF(E88="Løype",1)*$O$4+IF(F88="Løype",1)*$O$4+IF(E88="Arr",1)*$O$5+IF(F88="Arr",1)*$O$5</f>
        <v>9</v>
      </c>
      <c r="J88" s="340"/>
      <c r="K88" s="340"/>
      <c r="L88" s="330"/>
      <c r="M88" s="330"/>
      <c r="N88" s="314">
        <f>SUM(J88:K88)+IF(J88="B",1,0)*J$102+IF(K88="B",1,0)*K$102+IF(J88="Løype",1)*$O$4+IF(K88="Løype",1)*$O$4+IF(J88="Arr",1)*$O$5+IF(K88="Arr",1)*$O$5</f>
        <v>0</v>
      </c>
      <c r="O88" s="286">
        <v>19</v>
      </c>
      <c r="P88" s="341"/>
      <c r="Q88" s="278">
        <v>0.22916666666666663</v>
      </c>
      <c r="R88" s="278">
        <v>6.25E-2</v>
      </c>
      <c r="S88" s="314">
        <f>SUM(O88:P88)+IF(O88="B",1,0)*O$102+IF(P88="B",1,0)*P$102+IF(O88="Løype",1)*$O$4+IF(P88="Løype",1)*$O$4+IF(O88="Arr",1)*$O$5+IF(P88="Arr",1)*$O$5</f>
        <v>19</v>
      </c>
      <c r="T88" s="286">
        <v>15</v>
      </c>
      <c r="U88" s="341"/>
      <c r="V88" s="278">
        <v>0.39583333333333337</v>
      </c>
      <c r="W88" s="278">
        <v>0.3125</v>
      </c>
      <c r="X88" s="314">
        <f>SUM(T88:U88)+IF(T88="B",1,0)*T$102+IF(U88="B",1,0)*U$102+IF(T88="Løype",1)*$O$4+IF(U88="Løype",1)*$O$4+IF(T88="Arr",1)*$O$5+IF(U88="Arr",1)*$O$5</f>
        <v>15</v>
      </c>
      <c r="Y88" s="286"/>
      <c r="Z88" s="283">
        <v>22</v>
      </c>
      <c r="AA88" s="278">
        <v>0.24193548387096775</v>
      </c>
      <c r="AB88" s="278">
        <v>4.8387096774193505E-2</v>
      </c>
      <c r="AC88" s="314">
        <f>SUM(Y88:Z88)+IF(Y88="B",1,0)*Y$102+IF(Z88="B",1,0)*Z$102+IF(Y88="Løype",1)*$O$4+IF(Z88="Løype",1)*$O$4+IF(Y88="Arr",1)*$O$5+IF(Z88="Arr",1)*$O$5</f>
        <v>22</v>
      </c>
      <c r="AD88" s="286"/>
      <c r="AE88" s="283">
        <v>14</v>
      </c>
      <c r="AF88" s="278">
        <v>0.30952380952380953</v>
      </c>
      <c r="AG88" s="278">
        <v>0.2142857142857143</v>
      </c>
      <c r="AH88" s="314">
        <f>SUM(AD88:AE88)+IF(AD88="B",1,0)*AD$102+IF(AE88="B",1,0)*AE$102+IF(AD88="Løype",1)*$O$4+IF(AE88="Løype",1)*$O$4+IF(AD88="Arr",1)*$O$5+IF(AE88="Arr",1)*$O$5</f>
        <v>14</v>
      </c>
      <c r="AI88" s="286"/>
      <c r="AJ88" s="283"/>
      <c r="AK88" s="330"/>
      <c r="AL88" s="330"/>
      <c r="AM88" s="314">
        <f>SUM(AI88:AJ88)+IF(AI88="B",1,0)*AI$102+IF(AJ88="B",1,0)*AJ$102+IF(AI88="Løype",1)*$O$4+IF(AJ88="Løype",1)*$O$4+IF(AI88="Arr",1)*$O$5+IF(AJ88="Arr",1)*$O$5</f>
        <v>0</v>
      </c>
      <c r="AN88" s="286"/>
      <c r="AO88" s="283"/>
      <c r="AP88" s="330"/>
      <c r="AQ88" s="330"/>
      <c r="AR88" s="314">
        <f>SUM(AN88:AO88)+IF(AN88="B",1,0)*AN$102+IF(AO88="B",1,0)*AO$102+IF(AN88="Løype",1)*$O$4+IF(AO88="Løype",1)*$O$4+IF(AN88="Arr",1)*$O$5+IF(AO88="Arr",1)*$O$5</f>
        <v>0</v>
      </c>
      <c r="AS88" s="286"/>
      <c r="AT88" s="283"/>
      <c r="AU88" s="330"/>
      <c r="AV88" s="330"/>
      <c r="AW88" s="314">
        <f>SUM(AS88:AT88)+IF(AS88="B",1,0)*AS$102+IF(AT88="B",1,0)*AT$102+IF(AS88="Løype",1)*$O$4+IF(AT88="Løype",1)*$O$4+IF(AS88="Arr",1)*$O$5+IF(AT88="Arr",1)*$O$5</f>
        <v>0</v>
      </c>
      <c r="AX88" s="286"/>
      <c r="AY88" s="283"/>
      <c r="AZ88" s="330"/>
      <c r="BA88" s="330"/>
      <c r="BB88" s="314">
        <f>SUM(AX88:AY88)+IF(AX88="B",1,0)*AX$102+IF(AY88="B",1,0)*AY$102+IF(AX88="Løype",1)*$O$4+IF(AY88="Løype",1)*$O$4+IF(AX88="Arr",1)*$O$5+IF(AY88="Arr",1)*$O$5</f>
        <v>0</v>
      </c>
      <c r="BC88" s="286"/>
      <c r="BD88" s="283"/>
      <c r="BE88" s="316"/>
      <c r="BF88" s="330"/>
      <c r="BG88" s="314">
        <f>SUM(BC88:BD88)+IF(BC88="B",1,0)*BC$102+IF(BD88="B",1,0)*BD$102+IF(BC88="Løype",1)*$O$4+IF(BD88="Løype",1)*$O$4+IF(BC88="Arr",1)*$O$5+IF(BD88="Arr",1)*$O$5</f>
        <v>0</v>
      </c>
      <c r="BH88" s="327"/>
      <c r="BI88" s="283"/>
      <c r="BJ88" s="316"/>
      <c r="BK88" s="330"/>
      <c r="BL88" s="314">
        <f>SUM(BH88:BI88)+IF(BH88="B",1,0)*BH$102+IF(BI88="B",1,0)*BI$102+IF(BH88="Løype",1)*$O$4+IF(BI88="Løype",1)*$O$4+IF(BH88="Arr",1)*$O$5+IF(BI88="Arr",1)*$O$5</f>
        <v>0</v>
      </c>
      <c r="BM88" s="342"/>
      <c r="BN88" s="283"/>
      <c r="BO88" s="316"/>
      <c r="BP88" s="330"/>
      <c r="BQ88" s="314">
        <f>SUM(BM88:BN88)+IF(BM88="B",1,0)*BM$102+IF(BN88="B",1,0)*BN$102+IF(BM88="Løype",1)*$O$4+IF(BN88="Løype",1)*$O$4+IF(BM88="Arr",1)*$O$5+IF(BN88="Arr",1)*$O$5</f>
        <v>0</v>
      </c>
      <c r="BR88" s="327"/>
      <c r="BS88" s="283"/>
      <c r="BT88" s="316"/>
      <c r="BU88" s="330"/>
      <c r="BV88" s="314">
        <f>SUM(BR88:BS88)+IF(BR88="B",1,0)*BR$102+IF(BS88="B",1,0)*BS$102+IF(BR88="Løype",1)*$O$4+IF(BS88="Løype",1)*$O$4+IF(BR88="Arr",1)*$O$5+IF(BS88="Arr",1)*$O$5</f>
        <v>0</v>
      </c>
      <c r="BW88" s="327"/>
      <c r="BX88" s="283">
        <v>23</v>
      </c>
      <c r="BY88" s="333">
        <v>0.25</v>
      </c>
      <c r="BZ88" s="278">
        <v>0.15000000000000002</v>
      </c>
      <c r="CA88" s="314">
        <f>SUM(BW88:BX88)+IF(BW88="B",1,0)*BW$102+IF(BX88="B",1,0)*BX$102+IF(BW88="Løype",1)*$O$4+IF(BX88="Løype",1)*$O$4+IF(BW88="Arr",1)*$O$5+IF(BX88="Arr",1)*$O$5</f>
        <v>23</v>
      </c>
      <c r="CB88" s="327"/>
      <c r="CC88" s="283"/>
      <c r="CD88" s="316"/>
      <c r="CE88" s="330"/>
      <c r="CF88" s="314">
        <f>SUM(CB88:CC88)+IF(CB88="B",1,0)*CB$102+IF(CC88="B",1,0)*CC$102+IF(CB88="Løype",1)*$O$4+IF(CC88="Løype",1)*$O$4+IF(CB88="Arr",1)*$O$5+IF(CC88="Arr",1)*$O$5</f>
        <v>0</v>
      </c>
      <c r="CG88" s="327"/>
      <c r="CH88" s="283">
        <v>20</v>
      </c>
      <c r="CI88" s="333">
        <v>0.35</v>
      </c>
      <c r="CJ88" s="278">
        <v>0.21666666666666667</v>
      </c>
      <c r="CK88" s="314">
        <f>SUM(CG88:CH88)+IF(CG88="B",1,0)*CG$102+IF(CH88="B",1,0)*CH$102+IF(CG88="Løype",1)*$O$4+IF(CH88="Løype",1)*$O$4+IF(CG88="Arr",1)*$O$5+IF(CH88="Arr",1)*$O$5</f>
        <v>20</v>
      </c>
      <c r="CL88" s="327"/>
      <c r="CM88" s="283">
        <v>21</v>
      </c>
      <c r="CN88" s="510">
        <v>0.359375</v>
      </c>
      <c r="CO88" s="511">
        <v>0.140625</v>
      </c>
      <c r="CP88" s="314">
        <f>SUM(CL88:CM88)+IF(CL88="B",1,0)*CL$102+IF(CM88="B",1,0)*CM$102+IF(CL88="Løype",1)*$O$4+IF(CM88="Løype",1)*$O$4+IF(CL88="Arr",1)*$O$5+IF(CM88="Arr",1)*$O$5</f>
        <v>21</v>
      </c>
      <c r="CQ88" s="327"/>
      <c r="CR88" s="283">
        <v>10</v>
      </c>
      <c r="CS88" s="316">
        <v>0.52500000000000002</v>
      </c>
      <c r="CT88" s="330">
        <v>0.22499999999999998</v>
      </c>
      <c r="CU88" s="314">
        <f>SUM(CQ88:CR88)+IF(CQ88="B",1,0)*CQ$102+IF(CR88="B",1,0)*CR$102+IF(CQ88="Løype",1)*$O$4+IF(CR88="Løype",1)*$O$4+IF(CQ88="Arr",1)*$O$5+IF(CR88="Arr",1)*$O$5</f>
        <v>10</v>
      </c>
      <c r="CV88" s="327"/>
      <c r="CW88" s="283">
        <v>14</v>
      </c>
      <c r="CX88" s="333">
        <v>0.59090909090909083</v>
      </c>
      <c r="CY88" s="278">
        <v>0.31818181818181823</v>
      </c>
      <c r="CZ88" s="314">
        <f>SUM(CV88:CW88)+IF(CV88="B",1,0)*CV$102+IF(CW88="B",1,0)*CW$102+IF(CV88="Løype",1)*$O$4+IF(CW88="Løype",1)*$O$4+IF(CV88="Arr",1)*$O$5+IF(CW88="Arr",1)*$O$5</f>
        <v>14</v>
      </c>
      <c r="DA88" s="327"/>
      <c r="DB88" s="283"/>
      <c r="DC88" s="316"/>
      <c r="DD88" s="330"/>
      <c r="DE88" s="314">
        <f>SUM(DA88:DB88)+IF(DA88="B",1,0)*DA$102+IF(DB88="B",1,0)*DB$102+IF(DA88="Løype",1)*$O$4+IF(DB88="Løype",1)*$O$4+IF(DA88="Arr",1)*$O$5+IF(DB88="Arr",1)*$O$5</f>
        <v>0</v>
      </c>
      <c r="DF88" s="327"/>
      <c r="DG88" s="283">
        <v>11</v>
      </c>
      <c r="DH88" s="333">
        <v>0.70833333333333326</v>
      </c>
      <c r="DI88" s="278">
        <v>0.45833333333333337</v>
      </c>
      <c r="DJ88" s="314">
        <f>SUM(DF88:DG88)+IF(DF88="B",1,0)*DF$102+IF(DG88="B",1,0)*DG$102+IF(DF88="Løype",1)*$O$4+IF(DG88="Løype",1)*$O$4+IF(DF88="Arr",1)*$O$5+IF(DG88="Arr",1)*$O$5</f>
        <v>11</v>
      </c>
      <c r="DK88" s="327"/>
      <c r="DL88" s="283">
        <v>9</v>
      </c>
      <c r="DM88" s="333">
        <v>0.6964285714285714</v>
      </c>
      <c r="DN88" s="278">
        <v>0.5535714285714286</v>
      </c>
      <c r="DO88" s="314">
        <f>SUM(DK88:DL88)+IF(DK88="B",1,0)*DK$102+IF(DL88="B",1,0)*DL$102+IF(DK88="Løype",1)*$O$4+IF(DL88="Løype",1)*$O$4+IF(DK88="Arr",1)*$O$5+IF(DL88="Arr",1)*$O$5</f>
        <v>9</v>
      </c>
      <c r="DP88" s="327"/>
      <c r="DQ88" s="283"/>
      <c r="DR88" s="316"/>
      <c r="DS88" s="330"/>
      <c r="DT88" s="314">
        <f>SUM(DP88:DQ88)+IF(DP88="B",1,0)*DP$102+IF(DQ88="B",1,0)*DQ$102+IF(DP88="Løype",1)*$O$4+IF(DQ88="Løype",1)*$O$4+IF(DP88="Arr",1)*$O$5+IF(DQ88="Arr",1)*$O$5</f>
        <v>0</v>
      </c>
      <c r="DU88" s="327"/>
      <c r="DV88" s="283"/>
      <c r="DW88" s="316"/>
      <c r="DX88" s="330"/>
      <c r="DY88" s="314">
        <f>SUM(DU88:DV88)+IF(DU88="B",1,0)*DU$102+IF(DV88="B",1,0)*DV$102+IF(DU88="Løype",1)*$O$4+IF(DV88="Løype",1)*$O$4+IF(DU88="Arr",1)*$O$5+IF(DV88="Arr",1)*$O$5</f>
        <v>0</v>
      </c>
      <c r="DZ88" s="538"/>
      <c r="EA88" s="513">
        <v>30</v>
      </c>
      <c r="EB88" s="518">
        <v>0.23333333333333328</v>
      </c>
      <c r="EC88" s="520">
        <v>0.12222222222222223</v>
      </c>
      <c r="ED88" s="314">
        <f>SUM(DZ88:EA88)+IF(DZ88="B",1,0)*DZ$102+IF(EA88="B",1,0)*EA$102+IF(DZ88="Løype",1)*$O$4+IF(EA88="Løype",1)*$O$4+IF(DZ88="Arr",1)*$O$5+IF(EA88="Arr",1)*$O$5</f>
        <v>30</v>
      </c>
      <c r="EE88" s="538"/>
      <c r="EF88" s="513"/>
      <c r="EG88" s="518"/>
      <c r="EH88" s="520"/>
      <c r="EI88" s="314">
        <f>SUM(EE88:EF88)+IF(EE88="B",1,0)*EE$102+IF(EF88="B",1,0)*EF$102+IF(EE88="Løype",1)*$O$4+IF(EF88="Løype",1)*$O$4+IF(EE88="Arr",1)*$O$5+IF(EF88="Arr",1)*$O$5</f>
        <v>0</v>
      </c>
      <c r="EJ88" s="528">
        <f>COUNTIF($E88:$EI88,"&gt;0")/4+COUNTIF($E88:$EI88,"B")/4+COUNTIF($E88:$EI88,"Arr")/4+COUNTIF($E88:$EI88,"Løype")/4</f>
        <v>13</v>
      </c>
      <c r="EK88" s="575">
        <f>COUNTIF($BH88:$EI88,"&gt;0")/4+COUNTIF($BH88:$EI88,"B")/4+COUNTIF($BH88:$EI88,"Arr")/4+COUNTIF($BH88:$EI88,"Løype")/4</f>
        <v>8</v>
      </c>
      <c r="EL88" s="293">
        <f>COUNTIF($E88:$EI88,"&gt;0")/4+COUNTIF($E88:$EI88,"Arr")/4+COUNTIF($E88:$EI88,"Løype")/4-COUNTIF($E88:$EI88,"B")*3/4</f>
        <v>13</v>
      </c>
      <c r="EM88" s="293">
        <f>COUNTIF(E88:EI88,"Arr")+COUNTIF(E88:EI88,"Løype")</f>
        <v>0</v>
      </c>
      <c r="EN88" s="569">
        <f>COUNTIF(BH88:EI88,"Arr")+COUNTIF(BH88:EI88,"Løype")</f>
        <v>0</v>
      </c>
      <c r="EO88" s="300">
        <f>EK88-EN88</f>
        <v>8</v>
      </c>
      <c r="EP88" s="15"/>
      <c r="EQ88" s="61">
        <f>$I88+$N88+$S88+$X88+$AC88+$AH88+$AM88+$AR88+$AW88+$BB88+$BG88+$BL88+$BQ88+$BV88+$CA88+$CF88+$CK88+$CP88+$CU88+$CZ88+$DE88+$DJ88+$DO88+$DT88+$DY88+$ED88+$EI88</f>
        <v>217</v>
      </c>
      <c r="ER88" s="191">
        <f>IF(OR($E88="B",$F88="B"),0,$I88)+IF(OR($J88="B",$K88="B"),0,$N88)+IF(OR($O88="B",$P88="B"),0,$S88)+IF(OR($T88="B",$U88="B"),0,$X88)+IF(OR($Y88="B",$Z88="B"),0,$AC88)+IF(OR($AD88="B",$AE88="B"),0,$AH88)+IF(OR($AI88="B",$AJ88="B"),0,$AM88)+IF(OR($HP65="B",$AO88="B"),0,$AR88)+IF(OR($AS88="B",$AT88="B"),0,$AW88)+IF(OR($AX88="B",$AY88="B"),0,$BB88)+IF(OR($BC88="B",$BD88="B"),0,$BG88)+IF(OR($BH88="B",$BI88="B"),0,$BL88)+IF(OR($BM88="B",$BN88="B"),0,$BQ88)+IF(OR($BR88="B",$BS88="B"),0,$BV88)+IF(OR($BW88="B",$BX88="B"),0,$CA88)+IF(OR($CB88="B",$CC88="B"),0,$CF88)+IF(OR($CG88="B",$CH88="B"),0,$CK88)+IF(OR($CL88="B",$CM88="B"),0,$CP88)+IF(OR($CQ88="B",$CR88="B"),0,$CU88)+IF(OR($CV88="B",$CW88="B"),0,$CZ88)+IF(OR($DA88="B",$DB88="B"),0,$DE88)+IF(OR($DF88="B",$DG88="B"),0,$DJ88)+IF(OR($DK88="B",$DL88="B"),0,$DO88)+IF(OR($DP88="B",$DQ88="B"),0,$DT88)+IF(OR($DU88="B",$DV88="B"),0,$DY88)+IF(OR($DZ88="B",$EA88="B"),0,$ED88)+IF(OR($EE88="B",$EF88="B"),0,$EI88)</f>
        <v>217</v>
      </c>
      <c r="ES88" s="28">
        <f>IF(EJ88&gt;0,EQ88/EJ88," " )</f>
        <v>16.692307692307693</v>
      </c>
      <c r="ET88" s="62">
        <f>IF(EL88&gt;0,ER88/EL88," " )</f>
        <v>16.692307692307693</v>
      </c>
      <c r="EU88" s="63"/>
      <c r="EV88" s="270">
        <f>EQ88+EX$20-EJ88</f>
        <v>231</v>
      </c>
      <c r="EW88" s="272">
        <f>ER88+EX$20-EL88</f>
        <v>231</v>
      </c>
      <c r="EX88" s="23">
        <f>IF(EJ88&gt;0,EV88/EJ88," " )</f>
        <v>17.76923076923077</v>
      </c>
      <c r="EY88" s="74">
        <f>IF(EL88&gt;0,EW88/EL88," " )</f>
        <v>17.76923076923077</v>
      </c>
      <c r="EZ88" s="63"/>
      <c r="FA88" s="368">
        <f>EJ88-EM88</f>
        <v>13</v>
      </c>
      <c r="FB88" s="369">
        <f>EM88</f>
        <v>0</v>
      </c>
      <c r="FC88" s="365">
        <f>G88+L88+Q88+V88+AA88+AF88+AK88+AP88+AU88+AZ88+BE88+BJ88+BO88+BT88+BY88+CD88+CI88+CN88+CS88+CX88+DC88+DH88+DM88+DR88+DW88+EB88+EG88</f>
        <v>5.4850767176372015</v>
      </c>
      <c r="FD88" s="475">
        <f>IF(EJ88&gt;0,FC88/EJ88," " )</f>
        <v>0.42192897827978471</v>
      </c>
      <c r="FE88" s="488">
        <f>H88+M88+R88+W88+AB88+AG88+AL88+AQ88+AV88+BA88+BF88+BK88+BP88+BU88+BZ88+CE88+CJ88+CO88+CT88+CY88+DD88+DI88+DN88+DS88+DX88+EC88+EH88</f>
        <v>3.2270351847972818</v>
      </c>
      <c r="FF88" s="232">
        <f>IF(EJ88&gt;0,FE88/EJ88," " )</f>
        <v>0.24823347575363705</v>
      </c>
      <c r="FG88" s="15"/>
      <c r="FH88" s="37">
        <f t="shared" si="0"/>
        <v>62</v>
      </c>
    </row>
    <row r="89" spans="2:164" ht="17" thickBot="1" x14ac:dyDescent="0.25">
      <c r="B89" s="284" t="s">
        <v>162</v>
      </c>
      <c r="C89" s="285" t="s">
        <v>163</v>
      </c>
      <c r="D89" s="328">
        <v>515194</v>
      </c>
      <c r="E89" s="329"/>
      <c r="F89" s="314">
        <v>18</v>
      </c>
      <c r="G89" s="335">
        <v>0.16666666666666663</v>
      </c>
      <c r="H89" s="335">
        <v>0.16666666666666663</v>
      </c>
      <c r="I89" s="314">
        <f>SUM(E89:F89)+IF(E89="B",1,0)*E$102+IF(F89="B",1,0)*F$102+IF(E89="Løype",1)*$O$4+IF(F89="Løype",1)*$O$4+IF(E89="Arr",1)*$O$5+IF(F89="Arr",1)*$O$5</f>
        <v>18</v>
      </c>
      <c r="J89" s="330"/>
      <c r="K89" s="330">
        <v>14</v>
      </c>
      <c r="L89" s="278">
        <v>0.35416666666666663</v>
      </c>
      <c r="M89" s="278">
        <v>0.3125</v>
      </c>
      <c r="N89" s="314">
        <f>SUM(J89:K89)+IF(J89="B",1,0)*J$102+IF(K89="B",1,0)*K$102+IF(J89="Løype",1)*$O$4+IF(K89="Løype",1)*$O$4+IF(J89="Arr",1)*$O$5+IF(K89="Arr",1)*$O$5</f>
        <v>14</v>
      </c>
      <c r="O89" s="332"/>
      <c r="P89" s="331"/>
      <c r="Q89" s="330"/>
      <c r="R89" s="330"/>
      <c r="S89" s="314">
        <f>SUM(O89:P89)+IF(O89="B",1,0)*O$102+IF(P89="B",1,0)*P$102+IF(O89="Løype",1)*$O$4+IF(P89="Løype",1)*$O$4+IF(O89="Arr",1)*$O$5+IF(P89="Arr",1)*$O$5</f>
        <v>0</v>
      </c>
      <c r="T89" s="332">
        <v>20</v>
      </c>
      <c r="U89" s="331"/>
      <c r="V89" s="278">
        <v>0.1875</v>
      </c>
      <c r="W89" s="278">
        <v>0.14583333333333337</v>
      </c>
      <c r="X89" s="314">
        <f>SUM(T89:U89)+IF(T89="B",1,0)*T$102+IF(U89="B",1,0)*U$102+IF(T89="Løype",1)*$O$4+IF(U89="Løype",1)*$O$4+IF(T89="Arr",1)*$O$5+IF(U89="Arr",1)*$O$5</f>
        <v>20</v>
      </c>
      <c r="Y89" s="332"/>
      <c r="Z89" s="316">
        <v>17</v>
      </c>
      <c r="AA89" s="278">
        <v>0.43548387096774188</v>
      </c>
      <c r="AB89" s="278">
        <v>0.40322580645161288</v>
      </c>
      <c r="AC89" s="314">
        <f>SUM(Y89:Z89)+IF(Y89="B",1,0)*Y$102+IF(Z89="B",1,0)*Z$102+IF(Y89="Løype",1)*$O$4+IF(Z89="Løype",1)*$O$4+IF(Y89="Arr",1)*$O$5+IF(Z89="Arr",1)*$O$5</f>
        <v>17</v>
      </c>
      <c r="AD89" s="179"/>
      <c r="AE89" s="316"/>
      <c r="AF89" s="578"/>
      <c r="AG89" s="578"/>
      <c r="AH89" s="314">
        <f>SUM(AD89:AE89)+IF(AD89="B",1,0)*AD$102+IF(AE89="B",1,0)*AE$102+IF(AD89="Løype",1)*$O$4+IF(AE89="Løype",1)*$O$4+IF(AD89="Arr",1)*$O$5+IF(AE89="Arr",1)*$O$5</f>
        <v>0</v>
      </c>
      <c r="AI89" s="286"/>
      <c r="AJ89" s="283"/>
      <c r="AK89" s="330"/>
      <c r="AL89" s="330"/>
      <c r="AM89" s="314">
        <f>SUM(AI89:AJ89)+IF(AI89="B",1,0)*AI$102+IF(AJ89="B",1,0)*AJ$102+IF(AI89="Løype",1)*$O$4+IF(AJ89="Løype",1)*$O$4+IF(AI89="Arr",1)*$O$5+IF(AJ89="Arr",1)*$O$5</f>
        <v>0</v>
      </c>
      <c r="AN89" s="286"/>
      <c r="AO89" s="283"/>
      <c r="AP89" s="330"/>
      <c r="AQ89" s="330"/>
      <c r="AR89" s="314">
        <f>SUM(AN89:AO89)+IF(AN89="B",1,0)*AN$102+IF(AO89="B",1,0)*AO$102+IF(AN89="Løype",1)*$O$4+IF(AO89="Løype",1)*$O$4+IF(AN89="Arr",1)*$O$5+IF(AO89="Arr",1)*$O$5</f>
        <v>0</v>
      </c>
      <c r="AS89" s="286"/>
      <c r="AT89" s="283">
        <v>14</v>
      </c>
      <c r="AU89" s="278">
        <v>0.41304347826086951</v>
      </c>
      <c r="AV89" s="278">
        <v>0.45652173913043481</v>
      </c>
      <c r="AW89" s="314">
        <f>SUM(AS89:AT89)+IF(AS89="B",1,0)*AS$102+IF(AT89="B",1,0)*AT$102+IF(AS89="Løype",1)*$O$4+IF(AT89="Løype",1)*$O$4+IF(AS89="Arr",1)*$O$5+IF(AT89="Arr",1)*$O$5</f>
        <v>14</v>
      </c>
      <c r="AX89" s="286"/>
      <c r="AY89" s="283">
        <v>15</v>
      </c>
      <c r="AZ89" s="278">
        <v>0.46296296296296291</v>
      </c>
      <c r="BA89" s="278">
        <v>0.35185185185185186</v>
      </c>
      <c r="BB89" s="314">
        <f>SUM(AX89:AY89)+IF(AX89="B",1,0)*AX$102+IF(AY89="B",1,0)*AY$102+IF(AX89="Løype",1)*$O$4+IF(AY89="Løype",1)*$O$4+IF(AX89="Arr",1)*$O$5+IF(AY89="Arr",1)*$O$5</f>
        <v>15</v>
      </c>
      <c r="BC89" s="286"/>
      <c r="BD89" s="283">
        <v>22</v>
      </c>
      <c r="BE89" s="333">
        <v>0.20370370370370372</v>
      </c>
      <c r="BF89" s="278">
        <v>0.16666666666666663</v>
      </c>
      <c r="BG89" s="314">
        <f>SUM(BC89:BD89)+IF(BC89="B",1,0)*BC$102+IF(BD89="B",1,0)*BD$102+IF(BC89="Løype",1)*$O$4+IF(BD89="Løype",1)*$O$4+IF(BC89="Arr",1)*$O$5+IF(BD89="Arr",1)*$O$5</f>
        <v>22</v>
      </c>
      <c r="BH89" s="327"/>
      <c r="BI89" s="283">
        <v>12</v>
      </c>
      <c r="BJ89" s="333">
        <v>0.11538461538461542</v>
      </c>
      <c r="BK89" s="278">
        <v>3.8461538461538436E-2</v>
      </c>
      <c r="BL89" s="314">
        <f>SUM(BH89:BI89)+IF(BH89="B",1,0)*BH$102+IF(BI89="B",1,0)*BI$102+IF(BH89="Løype",1)*$O$4+IF(BI89="Løype",1)*$O$4+IF(BH89="Arr",1)*$O$5+IF(BI89="Arr",1)*$O$5</f>
        <v>12</v>
      </c>
      <c r="BM89" s="334"/>
      <c r="BN89" s="283">
        <v>20</v>
      </c>
      <c r="BO89" s="333">
        <v>0.14583333333333337</v>
      </c>
      <c r="BP89" s="278">
        <v>6.25E-2</v>
      </c>
      <c r="BQ89" s="314">
        <f>SUM(BM89:BN89)+IF(BM89="B",1,0)*BM$102+IF(BN89="B",1,0)*BN$102+IF(BM89="Løype",1)*$O$4+IF(BN89="Løype",1)*$O$4+IF(BM89="Arr",1)*$O$5+IF(BN89="Arr",1)*$O$5</f>
        <v>20</v>
      </c>
      <c r="BR89" s="327"/>
      <c r="BS89" s="283">
        <v>21</v>
      </c>
      <c r="BT89" s="333">
        <v>9.9999999999999978E-2</v>
      </c>
      <c r="BU89" s="278">
        <v>6.0000000000000053E-2</v>
      </c>
      <c r="BV89" s="314">
        <f>SUM(BR89:BS89)+IF(BR89="B",1,0)*BR$102+IF(BS89="B",1,0)*BS$102+IF(BR89="Løype",1)*$O$4+IF(BS89="Løype",1)*$O$4+IF(BR89="Arr",1)*$O$5+IF(BS89="Arr",1)*$O$5</f>
        <v>21</v>
      </c>
      <c r="BW89" s="327"/>
      <c r="BX89" s="283">
        <v>21</v>
      </c>
      <c r="BY89" s="333">
        <v>0.31666666666666665</v>
      </c>
      <c r="BZ89" s="278">
        <v>0.31666666666666665</v>
      </c>
      <c r="CA89" s="314">
        <f>SUM(BW89:BX89)+IF(BW89="B",1,0)*BW$102+IF(BX89="B",1,0)*BX$102+IF(BW89="Løype",1)*$O$4+IF(BX89="Løype",1)*$O$4+IF(BW89="Arr",1)*$O$5+IF(BX89="Arr",1)*$O$5</f>
        <v>21</v>
      </c>
      <c r="CB89" s="327"/>
      <c r="CC89" s="283">
        <v>23</v>
      </c>
      <c r="CD89" s="333">
        <v>0.21666666666666667</v>
      </c>
      <c r="CE89" s="278">
        <v>0.15000000000000002</v>
      </c>
      <c r="CF89" s="314">
        <f>SUM(CB89:CC89)+IF(CB89="B",1,0)*CB$102+IF(CC89="B",1,0)*CC$102+IF(CB89="Løype",1)*$O$4+IF(CC89="Løype",1)*$O$4+IF(CB89="Arr",1)*$O$5+IF(CC89="Arr",1)*$O$5</f>
        <v>23</v>
      </c>
      <c r="CG89" s="327"/>
      <c r="CH89" s="283">
        <v>27</v>
      </c>
      <c r="CI89" s="333">
        <v>8.333333333333337E-2</v>
      </c>
      <c r="CJ89" s="278">
        <v>8.333333333333337E-2</v>
      </c>
      <c r="CK89" s="314">
        <f>SUM(CG89:CH89)+IF(CG89="B",1,0)*CG$102+IF(CH89="B",1,0)*CH$102+IF(CG89="Løype",1)*$O$4+IF(CH89="Løype",1)*$O$4+IF(CG89="Arr",1)*$O$5+IF(CH89="Arr",1)*$O$5</f>
        <v>27</v>
      </c>
      <c r="CL89" s="327"/>
      <c r="CM89" s="283">
        <v>25</v>
      </c>
      <c r="CN89" s="333">
        <v>0.234375</v>
      </c>
      <c r="CO89" s="278">
        <v>0.234375</v>
      </c>
      <c r="CP89" s="314">
        <f>SUM(CL89:CM89)+IF(CL89="B",1,0)*CL$102+IF(CM89="B",1,0)*CM$102+IF(CL89="Løype",1)*$O$4+IF(CM89="Løype",1)*$O$4+IF(CL89="Arr",1)*$O$5+IF(CM89="Arr",1)*$O$5</f>
        <v>25</v>
      </c>
      <c r="CQ89" s="327"/>
      <c r="CR89" s="283">
        <v>19</v>
      </c>
      <c r="CS89" s="316">
        <v>7.4999999999999956E-2</v>
      </c>
      <c r="CT89" s="330">
        <v>2.5000000000000022E-2</v>
      </c>
      <c r="CU89" s="314">
        <f>SUM(CQ89:CR89)+IF(CQ89="B",1,0)*CQ$102+IF(CR89="B",1,0)*CR$102+IF(CQ89="Løype",1)*$O$4+IF(CR89="Løype",1)*$O$4+IF(CQ89="Arr",1)*$O$5+IF(CR89="Arr",1)*$O$5</f>
        <v>19</v>
      </c>
      <c r="CV89" s="327"/>
      <c r="CW89" s="81" t="s">
        <v>62</v>
      </c>
      <c r="CX89" s="333">
        <v>0.98484848484848486</v>
      </c>
      <c r="CY89" s="278">
        <v>0.98484848484848486</v>
      </c>
      <c r="CZ89" s="314">
        <f>SUM(CV89:CW89)+IF(CV89="B",1,0)*CV$102+IF(CW89="B",1,0)*CW$102+IF(CV89="Løype",1)*$O$4+IF(CW89="Løype",1)*$O$4+IF(CV89="Arr",1)*$O$5+IF(CW89="Arr",1)*$O$5</f>
        <v>1</v>
      </c>
      <c r="DA89" s="327"/>
      <c r="DB89" s="283">
        <v>21</v>
      </c>
      <c r="DC89" s="544">
        <v>6.25E-2</v>
      </c>
      <c r="DD89" s="278">
        <v>2.083333333333337E-2</v>
      </c>
      <c r="DE89" s="314">
        <f>SUM(DA89:DB89)+IF(DA89="B",1,0)*DA$102+IF(DB89="B",1,0)*DB$102+IF(DA89="Løype",1)*$O$4+IF(DB89="Løype",1)*$O$4+IF(DA89="Arr",1)*$O$5+IF(DB89="Arr",1)*$O$5</f>
        <v>21</v>
      </c>
      <c r="DF89" s="327"/>
      <c r="DG89" s="283">
        <v>28</v>
      </c>
      <c r="DH89" s="333">
        <v>0.23611111111111116</v>
      </c>
      <c r="DI89" s="278">
        <v>0.18055555555555558</v>
      </c>
      <c r="DJ89" s="314">
        <f>SUM(DF89:DG89)+IF(DF89="B",1,0)*DF$102+IF(DG89="B",1,0)*DG$102+IF(DF89="Løype",1)*$O$4+IF(DG89="Løype",1)*$O$4+IF(DF89="Arr",1)*$O$5+IF(DG89="Arr",1)*$O$5</f>
        <v>28</v>
      </c>
      <c r="DK89" s="327"/>
      <c r="DL89" s="283"/>
      <c r="DM89" s="316"/>
      <c r="DN89" s="330"/>
      <c r="DO89" s="314">
        <f>SUM(DK89:DL89)+IF(DK89="B",1,0)*DK$102+IF(DL89="B",1,0)*DL$102+IF(DK89="Løype",1)*$O$4+IF(DL89="Løype",1)*$O$4+IF(DK89="Arr",1)*$O$5+IF(DL89="Arr",1)*$O$5</f>
        <v>0</v>
      </c>
      <c r="DP89" s="327"/>
      <c r="DQ89" s="283"/>
      <c r="DR89" s="316"/>
      <c r="DS89" s="330"/>
      <c r="DT89" s="314">
        <f>SUM(DP89:DQ89)+IF(DP89="B",1,0)*DP$102+IF(DQ89="B",1,0)*DQ$102+IF(DP89="Løype",1)*$O$4+IF(DQ89="Løype",1)*$O$4+IF(DP89="Arr",1)*$O$5+IF(DQ89="Arr",1)*$O$5</f>
        <v>0</v>
      </c>
      <c r="DU89" s="327"/>
      <c r="DV89" s="283">
        <v>17</v>
      </c>
      <c r="DW89" s="518">
        <v>0.5</v>
      </c>
      <c r="DX89" s="520">
        <v>0.28787878787878785</v>
      </c>
      <c r="DY89" s="314">
        <f>SUM(DU89:DV89)+IF(DU89="B",1,0)*DU$102+IF(DV89="B",1,0)*DV$102+IF(DU89="Løype",1)*$O$4+IF(DV89="Løype",1)*$O$4+IF(DU89="Arr",1)*$O$5+IF(DV89="Arr",1)*$O$5</f>
        <v>17</v>
      </c>
      <c r="DZ89" s="538"/>
      <c r="EA89" s="513">
        <v>25</v>
      </c>
      <c r="EB89" s="518">
        <v>0.43333333333333335</v>
      </c>
      <c r="EC89" s="520">
        <v>0.34444444444444444</v>
      </c>
      <c r="ED89" s="314">
        <f>SUM(DZ89:EA89)+IF(DZ89="B",1,0)*DZ$102+IF(EA89="B",1,0)*EA$102+IF(DZ89="Løype",1)*$O$4+IF(EA89="Løype",1)*$O$4+IF(DZ89="Arr",1)*$O$5+IF(EA89="Arr",1)*$O$5</f>
        <v>25</v>
      </c>
      <c r="EE89" s="538"/>
      <c r="EF89" s="513">
        <v>20</v>
      </c>
      <c r="EG89" s="518">
        <v>0.37179487179487181</v>
      </c>
      <c r="EH89" s="520">
        <v>0.24358974358974361</v>
      </c>
      <c r="EI89" s="314">
        <f>SUM(EE89:EF89)+IF(EE89="B",1,0)*EE$102+IF(EF89="B",1,0)*EF$102+IF(EE89="Løype",1)*$O$4+IF(EF89="Løype",1)*$O$4+IF(EE89="Arr",1)*$O$5+IF(EF89="Arr",1)*$O$5</f>
        <v>20</v>
      </c>
      <c r="EJ89" s="528">
        <f>COUNTIF($E89:$EI89,"&gt;0")/4+COUNTIF($E89:$EI89,"B")/4+COUNTIF($E89:$EI89,"Arr")/4+COUNTIF($E89:$EI89,"Løype")/4</f>
        <v>21</v>
      </c>
      <c r="EK89" s="575">
        <f>COUNTIF($BH89:$EI89,"&gt;0")/4+COUNTIF($BH89:$EI89,"B")/4+COUNTIF($BH89:$EI89,"Arr")/4+COUNTIF($BH89:$EI89,"Løype")/4</f>
        <v>14</v>
      </c>
      <c r="EL89" s="293">
        <f>COUNTIF($E89:$EI89,"&gt;0")/4+COUNTIF($E89:$EI89,"Arr")/4+COUNTIF($E89:$EI89,"Løype")/4-COUNTIF($E89:$EI89,"B")*3/4</f>
        <v>21</v>
      </c>
      <c r="EM89" s="293">
        <f>COUNTIF(E89:EI89,"Arr")+COUNTIF(E89:EI89,"Løype")</f>
        <v>1</v>
      </c>
      <c r="EN89" s="569">
        <f>COUNTIF(BH89:EI89,"Arr")+COUNTIF(BH89:EI89,"Løype")</f>
        <v>1</v>
      </c>
      <c r="EO89" s="300">
        <f>EK89-EN89</f>
        <v>13</v>
      </c>
      <c r="EP89" s="15"/>
      <c r="EQ89" s="61">
        <f>$I89+$N89+$S89+$X89+$AC89+$AH89+$AM89+$AR89+$AW89+$BB89+$BG89+$BL89+$BQ89+$BV89+$CA89+$CF89+$CK89+$CP89+$CU89+$CZ89+$DE89+$DJ89+$DO89+$DT89+$DY89+$ED89+$EI89</f>
        <v>400</v>
      </c>
      <c r="ER89" s="191">
        <f>IF(OR($E89="B",$F89="B"),0,$I89)+IF(OR($J89="B",$K89="B"),0,$N89)+IF(OR($O89="B",$P89="B"),0,$S89)+IF(OR($T89="B",$U89="B"),0,$X89)+IF(OR($Y89="B",$Z89="B"),0,$AC89)+IF(OR($AD89="B",$AE89="B"),0,$AH89)+IF(OR($AI89="B",$AJ89="B"),0,$AM89)+IF(OR($HP68="B",$AO89="B"),0,$AR89)+IF(OR($AS89="B",$AT89="B"),0,$AW89)+IF(OR($AX89="B",$AY89="B"),0,$BB89)+IF(OR($BC89="B",$BD89="B"),0,$BG89)+IF(OR($BH89="B",$BI89="B"),0,$BL89)+IF(OR($BM89="B",$BN89="B"),0,$BQ89)+IF(OR($BR89="B",$BS89="B"),0,$BV89)+IF(OR($BW89="B",$BX89="B"),0,$CA89)+IF(OR($CB89="B",$CC89="B"),0,$CF89)+IF(OR($CG89="B",$CH89="B"),0,$CK89)+IF(OR($CL89="B",$CM89="B"),0,$CP89)+IF(OR($CQ89="B",$CR89="B"),0,$CU89)+IF(OR($CV89="B",$CW89="B"),0,$CZ89)+IF(OR($DA89="B",$DB89="B"),0,$DE89)+IF(OR($DF89="B",$DG89="B"),0,$DJ89)+IF(OR($DK89="B",$DL89="B"),0,$DO89)+IF(OR($DP89="B",$DQ89="B"),0,$DT89)+IF(OR($DU89="B",$DV89="B"),0,$DY89)+IF(OR($DZ89="B",$EA89="B"),0,$ED89)+IF(OR($EE89="B",$EF89="B"),0,$EI89)</f>
        <v>400</v>
      </c>
      <c r="ES89" s="28">
        <f>IF(EJ89&gt;0,EQ89/EJ89," " )</f>
        <v>19.047619047619047</v>
      </c>
      <c r="ET89" s="62">
        <f>IF(EL89&gt;0,ER89/EL89," " )</f>
        <v>19.047619047619047</v>
      </c>
      <c r="EU89" s="63"/>
      <c r="EV89" s="270">
        <f>EQ89+EX$20-EJ89</f>
        <v>406</v>
      </c>
      <c r="EW89" s="272">
        <f>ER89+EX$20-EL89</f>
        <v>406</v>
      </c>
      <c r="EX89" s="23">
        <f>IF(EJ89&gt;0,EV89/EJ89," " )</f>
        <v>19.333333333333332</v>
      </c>
      <c r="EY89" s="74">
        <f>IF(EL89&gt;0,EW89/EL89," " )</f>
        <v>19.333333333333332</v>
      </c>
      <c r="EZ89" s="63"/>
      <c r="FA89" s="368">
        <f>EJ89-EM89</f>
        <v>20</v>
      </c>
      <c r="FB89" s="369">
        <f>EM89</f>
        <v>1</v>
      </c>
      <c r="FC89" s="365">
        <f>G89+L89+Q89+V89+AA89+AF89+AK89+AP89+AU89+AZ89+BE89+BJ89+BO89+BT89+BY89+CD89+CI89+CN89+CS89+CX89+DC89+DH89+DM89+DR89+DW89+EB89+EG89</f>
        <v>6.0993747657010289</v>
      </c>
      <c r="FD89" s="475">
        <f>IF(EJ89&gt;0,FC89/EJ89," " )</f>
        <v>0.29044641741433469</v>
      </c>
      <c r="FE89" s="488">
        <f>H89+M89+R89+W89+AB89+AG89+AL89+AQ89+AV89+BA89+BF89+BK89+BP89+BU89+BZ89+CE89+CJ89+CO89+CT89+CY89+DD89+DI89+DN89+DS89+DX89+EC89+EH89</f>
        <v>5.0357529522124542</v>
      </c>
      <c r="FF89" s="232">
        <f>IF(EJ89&gt;0,FE89/EJ89," " )</f>
        <v>0.2397977596291645</v>
      </c>
      <c r="FG89" s="15"/>
      <c r="FH89" s="37">
        <f t="shared" si="0"/>
        <v>63</v>
      </c>
    </row>
    <row r="90" spans="2:164" ht="17" thickBot="1" x14ac:dyDescent="0.25">
      <c r="B90" s="284" t="s">
        <v>104</v>
      </c>
      <c r="C90" s="285" t="s">
        <v>105</v>
      </c>
      <c r="D90" s="328">
        <v>509091</v>
      </c>
      <c r="E90" s="329"/>
      <c r="F90" s="314"/>
      <c r="G90" s="314"/>
      <c r="H90" s="314"/>
      <c r="I90" s="314">
        <f>SUM(E90:F90)+IF(E90="B",1,0)*E$102+IF(F90="B",1,0)*F$102+IF(E90="Løype",1)*$O$4+IF(F90="Løype",1)*$O$4+IF(E90="Arr",1)*$O$5+IF(F90="Arr",1)*$O$5</f>
        <v>0</v>
      </c>
      <c r="J90" s="330">
        <v>1</v>
      </c>
      <c r="K90" s="539"/>
      <c r="L90" s="360">
        <v>0.4375</v>
      </c>
      <c r="M90" s="278">
        <v>0.14583333333333337</v>
      </c>
      <c r="N90" s="314">
        <f>SUM(J90:K90)+IF(J90="B",1,0)*J$102+IF(K90="B",1,0)*K$102+IF(J90="Løype",1)*$O$4+IF(K90="Løype",1)*$O$4+IF(J90="Arr",1)*$O$5+IF(K90="Arr",1)*$O$5</f>
        <v>1</v>
      </c>
      <c r="O90" s="332">
        <v>22</v>
      </c>
      <c r="P90" s="331"/>
      <c r="Q90" s="278">
        <v>0.10416666666666663</v>
      </c>
      <c r="R90" s="278">
        <v>0.1875</v>
      </c>
      <c r="S90" s="314">
        <f>SUM(O90:P90)+IF(O90="B",1,0)*O$102+IF(P90="B",1,0)*P$102+IF(O90="Løype",1)*$O$4+IF(P90="Løype",1)*$O$4+IF(O90="Arr",1)*$O$5+IF(P90="Arr",1)*$O$5</f>
        <v>22</v>
      </c>
      <c r="T90" s="332" t="s">
        <v>2</v>
      </c>
      <c r="U90" s="331"/>
      <c r="V90" s="278">
        <v>0.10416666666666663</v>
      </c>
      <c r="W90" s="278">
        <v>0.10416666666666663</v>
      </c>
      <c r="X90" s="314">
        <f>SUM(T90:U90)+IF(T90="B",1,0)*T$102+IF(U90="B",1,0)*U$102+IF(T90="Løype",1)*$O$4+IF(U90="Løype",1)*$O$4+IF(T90="Arr",1)*$O$5+IF(U90="Arr",1)*$O$5</f>
        <v>22</v>
      </c>
      <c r="Y90" s="332"/>
      <c r="Z90" s="316">
        <v>21</v>
      </c>
      <c r="AA90" s="278">
        <v>0.30645161290322576</v>
      </c>
      <c r="AB90" s="278">
        <v>0.24193548387096775</v>
      </c>
      <c r="AC90" s="314">
        <f>SUM(Y90:Z90)+IF(Y90="B",1,0)*Y$102+IF(Z90="B",1,0)*Z$102+IF(Y90="Løype",1)*$O$4+IF(Z90="Løype",1)*$O$4+IF(Y90="Arr",1)*$O$5+IF(Z90="Arr",1)*$O$5</f>
        <v>21</v>
      </c>
      <c r="AD90" s="332"/>
      <c r="AE90" s="316" t="s">
        <v>2</v>
      </c>
      <c r="AF90" s="278">
        <v>2.3809523809523836E-2</v>
      </c>
      <c r="AG90" s="278">
        <v>2.3809523809523836E-2</v>
      </c>
      <c r="AH90" s="314">
        <f>SUM(AD90:AE90)+IF(AD90="B",1,0)*AD$102+IF(AE90="B",1,0)*AE$102+IF(AD90="Løype",1)*$O$4+IF(AE90="Løype",1)*$O$4+IF(AD90="Arr",1)*$O$5+IF(AE90="Arr",1)*$O$5</f>
        <v>20</v>
      </c>
      <c r="AI90" s="286"/>
      <c r="AJ90" s="283"/>
      <c r="AK90" s="330"/>
      <c r="AL90" s="330"/>
      <c r="AM90" s="314">
        <f>SUM(AI90:AJ90)+IF(AI90="B",1,0)*AI$102+IF(AJ90="B",1,0)*AJ$102+IF(AI90="Løype",1)*$O$4+IF(AJ90="Løype",1)*$O$4+IF(AI90="Arr",1)*$O$5+IF(AJ90="Arr",1)*$O$5</f>
        <v>0</v>
      </c>
      <c r="AN90" s="286"/>
      <c r="AO90" s="283" t="s">
        <v>2</v>
      </c>
      <c r="AP90" s="278">
        <v>0.10416666666666663</v>
      </c>
      <c r="AQ90" s="278">
        <v>0.10416666666666663</v>
      </c>
      <c r="AR90" s="314">
        <f>SUM(AN90:AO90)+IF(AN90="B",1,0)*AN$102+IF(AO90="B",1,0)*AO$102+IF(AN90="Løype",1)*$O$4+IF(AO90="Løype",1)*$O$4+IF(AN90="Arr",1)*$O$5+IF(AO90="Arr",1)*$O$5</f>
        <v>19</v>
      </c>
      <c r="AS90" s="286"/>
      <c r="AT90" s="283"/>
      <c r="AU90" s="330"/>
      <c r="AV90" s="330"/>
      <c r="AW90" s="314">
        <f>SUM(AS90:AT90)+IF(AS90="B",1,0)*AS$102+IF(AT90="B",1,0)*AT$102+IF(AS90="Løype",1)*$O$4+IF(AT90="Løype",1)*$O$4+IF(AS90="Arr",1)*$O$5+IF(AT90="Arr",1)*$O$5</f>
        <v>0</v>
      </c>
      <c r="AX90" s="286"/>
      <c r="AY90" s="283">
        <v>21</v>
      </c>
      <c r="AZ90" s="278">
        <v>0.2407407407407407</v>
      </c>
      <c r="BA90" s="278">
        <v>0.20370370370370372</v>
      </c>
      <c r="BB90" s="314">
        <f>SUM(AX90:AY90)+IF(AX90="B",1,0)*AX$102+IF(AY90="B",1,0)*AY$102+IF(AX90="Løype",1)*$O$4+IF(AY90="Løype",1)*$O$4+IF(AX90="Arr",1)*$O$5+IF(AY90="Arr",1)*$O$5</f>
        <v>21</v>
      </c>
      <c r="BC90" s="286"/>
      <c r="BD90" s="283" t="s">
        <v>2</v>
      </c>
      <c r="BE90" s="333">
        <v>9.259259259259256E-2</v>
      </c>
      <c r="BF90" s="278">
        <v>9.259259259259256E-2</v>
      </c>
      <c r="BG90" s="314">
        <f>SUM(BC90:BD90)+IF(BC90="B",1,0)*BC$102+IF(BD90="B",1,0)*BD$102+IF(BC90="Løype",1)*$O$4+IF(BD90="Løype",1)*$O$4+IF(BC90="Arr",1)*$O$5+IF(BD90="Arr",1)*$O$5</f>
        <v>23</v>
      </c>
      <c r="BH90" s="327"/>
      <c r="BI90" s="283"/>
      <c r="BJ90" s="316"/>
      <c r="BK90" s="330"/>
      <c r="BL90" s="314">
        <f>SUM(BH90:BI90)+IF(BH90="B",1,0)*BH$102+IF(BI90="B",1,0)*BI$102+IF(BH90="Løype",1)*$O$4+IF(BI90="Løype",1)*$O$4+IF(BH90="Arr",1)*$O$5+IF(BI90="Arr",1)*$O$5</f>
        <v>0</v>
      </c>
      <c r="BM90" s="334"/>
      <c r="BN90" s="283">
        <v>21</v>
      </c>
      <c r="BO90" s="333">
        <v>0.10416666666666663</v>
      </c>
      <c r="BP90" s="278">
        <v>0.22916666666666663</v>
      </c>
      <c r="BQ90" s="314">
        <f>SUM(BM90:BN90)+IF(BM90="B",1,0)*BM$102+IF(BN90="B",1,0)*BN$102+IF(BM90="Løype",1)*$O$4+IF(BN90="Løype",1)*$O$4+IF(BM90="Arr",1)*$O$5+IF(BN90="Arr",1)*$O$5</f>
        <v>21</v>
      </c>
      <c r="BR90" s="327"/>
      <c r="BS90" s="283">
        <v>11</v>
      </c>
      <c r="BT90" s="333">
        <v>0.54</v>
      </c>
      <c r="BU90" s="278">
        <v>0.74</v>
      </c>
      <c r="BV90" s="314">
        <f>SUM(BR90:BS90)+IF(BR90="B",1,0)*BR$102+IF(BS90="B",1,0)*BS$102+IF(BR90="Løype",1)*$O$4+IF(BS90="Løype",1)*$O$4+IF(BR90="Arr",1)*$O$5+IF(BS90="Arr",1)*$O$5</f>
        <v>11</v>
      </c>
      <c r="BW90" s="327"/>
      <c r="BX90" s="283">
        <v>24</v>
      </c>
      <c r="BY90" s="333">
        <v>0.21666666666666667</v>
      </c>
      <c r="BZ90" s="278">
        <v>0.18333333333333335</v>
      </c>
      <c r="CA90" s="314">
        <f>SUM(BW90:BX90)+IF(BW90="B",1,0)*BW$102+IF(BX90="B",1,0)*BX$102+IF(BW90="Løype",1)*$O$4+IF(BX90="Løype",1)*$O$4+IF(BW90="Arr",1)*$O$5+IF(BX90="Arr",1)*$O$5</f>
        <v>24</v>
      </c>
      <c r="CB90" s="327"/>
      <c r="CC90" s="283" t="s">
        <v>2</v>
      </c>
      <c r="CD90" s="355">
        <v>1.6666666666666718E-2</v>
      </c>
      <c r="CE90" s="360">
        <v>1.6666666666666718E-2</v>
      </c>
      <c r="CF90" s="314">
        <f>SUM(CB90:CC90)+IF(CB90="B",1,0)*CB$102+IF(CC90="B",1,0)*CC$102+IF(CB90="Løype",1)*$O$4+IF(CC90="Løype",1)*$O$4+IF(CB90="Arr",1)*$O$5+IF(CC90="Arr",1)*$O$5</f>
        <v>28</v>
      </c>
      <c r="CG90" s="327"/>
      <c r="CH90" s="283" t="s">
        <v>2</v>
      </c>
      <c r="CI90" s="333">
        <v>0.5</v>
      </c>
      <c r="CJ90" s="278">
        <v>5.0000000000000044E-2</v>
      </c>
      <c r="CK90" s="314">
        <f>SUM(CG90:CH90)+IF(CG90="B",1,0)*CG$102+IF(CH90="B",1,0)*CH$102+IF(CG90="Løype",1)*$O$4+IF(CH90="Løype",1)*$O$4+IF(CG90="Arr",1)*$O$5+IF(CH90="Arr",1)*$O$5</f>
        <v>28</v>
      </c>
      <c r="CL90" s="327"/>
      <c r="CM90" s="283">
        <v>14</v>
      </c>
      <c r="CN90" s="333">
        <v>0.578125</v>
      </c>
      <c r="CO90" s="511">
        <v>0.828125</v>
      </c>
      <c r="CP90" s="314">
        <f>SUM(CL90:CM90)+IF(CL90="B",1,0)*CL$102+IF(CM90="B",1,0)*CM$102+IF(CL90="Løype",1)*$O$4+IF(CM90="Løype",1)*$O$4+IF(CL90="Arr",1)*$O$5+IF(CM90="Arr",1)*$O$5</f>
        <v>14</v>
      </c>
      <c r="CQ90" s="327"/>
      <c r="CR90" s="283"/>
      <c r="CS90" s="316"/>
      <c r="CT90" s="330"/>
      <c r="CU90" s="314">
        <f>SUM(CQ90:CR90)+IF(CQ90="B",1,0)*CQ$102+IF(CR90="B",1,0)*CR$102+IF(CQ90="Løype",1)*$O$4+IF(CR90="Løype",1)*$O$4+IF(CQ90="Arr",1)*$O$5+IF(CR90="Arr",1)*$O$5</f>
        <v>0</v>
      </c>
      <c r="CV90" s="327"/>
      <c r="CW90" s="543" t="s">
        <v>7</v>
      </c>
      <c r="CX90" s="333">
        <v>0.89393939393939392</v>
      </c>
      <c r="CY90" s="278">
        <v>0.89393939393939392</v>
      </c>
      <c r="CZ90" s="314">
        <f>SUM(CV90:CW90)+IF(CV90="B",1,0)*CV$102+IF(CW90="B",1,0)*CW$102+IF(CV90="Løype",1)*$O$4+IF(CW90="Løype",1)*$O$4+IF(CV90="Arr",1)*$O$5+IF(CW90="Arr",1)*$O$5</f>
        <v>4</v>
      </c>
      <c r="DA90" s="327"/>
      <c r="DB90" s="283">
        <v>13</v>
      </c>
      <c r="DC90" s="333">
        <v>0.47916666666666663</v>
      </c>
      <c r="DD90" s="278">
        <v>0.52083333333333326</v>
      </c>
      <c r="DE90" s="314">
        <f>SUM(DA90:DB90)+IF(DA90="B",1,0)*DA$102+IF(DB90="B",1,0)*DB$102+IF(DA90="Løype",1)*$O$4+IF(DB90="Løype",1)*$O$4+IF(DA90="Arr",1)*$O$5+IF(DB90="Arr",1)*$O$5</f>
        <v>13</v>
      </c>
      <c r="DF90" s="327"/>
      <c r="DG90" s="283">
        <v>32</v>
      </c>
      <c r="DH90" s="333">
        <v>0.125</v>
      </c>
      <c r="DI90" s="278">
        <v>6.944444444444442E-2</v>
      </c>
      <c r="DJ90" s="314">
        <f>SUM(DF90:DG90)+IF(DF90="B",1,0)*DF$102+IF(DG90="B",1,0)*DG$102+IF(DF90="Løype",1)*$O$4+IF(DG90="Løype",1)*$O$4+IF(DF90="Arr",1)*$O$5+IF(DG90="Arr",1)*$O$5</f>
        <v>32</v>
      </c>
      <c r="DK90" s="327"/>
      <c r="DL90" s="283">
        <v>20</v>
      </c>
      <c r="DM90" s="333">
        <v>0.2678571428571429</v>
      </c>
      <c r="DN90" s="278">
        <v>0.1964285714285714</v>
      </c>
      <c r="DO90" s="314">
        <f>SUM(DK90:DL90)+IF(DK90="B",1,0)*DK$102+IF(DL90="B",1,0)*DL$102+IF(DK90="Løype",1)*$O$4+IF(DL90="Løype",1)*$O$4+IF(DK90="Arr",1)*$O$5+IF(DL90="Arr",1)*$O$5</f>
        <v>20</v>
      </c>
      <c r="DP90" s="327"/>
      <c r="DQ90" s="513" t="s">
        <v>2</v>
      </c>
      <c r="DR90" s="333">
        <v>1.7241379310344862E-2</v>
      </c>
      <c r="DS90" s="278">
        <v>1.7241379310344862E-2</v>
      </c>
      <c r="DT90" s="314">
        <f>SUM(DP90:DQ90)+IF(DP90="B",1,0)*DP$102+IF(DQ90="B",1,0)*DQ$102+IF(DP90="Løype",1)*$O$4+IF(DQ90="Løype",1)*$O$4+IF(DP90="Arr",1)*$O$5+IF(DQ90="Arr",1)*$O$5</f>
        <v>22</v>
      </c>
      <c r="DU90" s="327"/>
      <c r="DV90" s="283">
        <v>25</v>
      </c>
      <c r="DW90" s="333">
        <v>0.19696969696969702</v>
      </c>
      <c r="DX90" s="278">
        <v>0.10606060606060608</v>
      </c>
      <c r="DY90" s="314">
        <f>SUM(DU90:DV90)+IF(DU90="B",1,0)*DU$102+IF(DV90="B",1,0)*DV$102+IF(DU90="Løype",1)*$O$4+IF(DV90="Løype",1)*$O$4+IF(DU90="Arr",1)*$O$5+IF(DV90="Arr",1)*$O$5</f>
        <v>25</v>
      </c>
      <c r="DZ90" s="538"/>
      <c r="EA90" s="513" t="s">
        <v>2</v>
      </c>
      <c r="EB90" s="518">
        <v>7.7777777777777724E-2</v>
      </c>
      <c r="EC90" s="520">
        <v>7.7777777777777724E-2</v>
      </c>
      <c r="ED90" s="314">
        <f>SUM(DZ90:EA90)+IF(DZ90="B",1,0)*DZ$102+IF(EA90="B",1,0)*EA$102+IF(DZ90="Løype",1)*$O$4+IF(EA90="Løype",1)*$O$4+IF(DZ90="Arr",1)*$O$5+IF(EA90="Arr",1)*$O$5</f>
        <v>31</v>
      </c>
      <c r="EE90" s="538"/>
      <c r="EF90" s="513">
        <v>23</v>
      </c>
      <c r="EG90" s="518">
        <v>0.21794871794871795</v>
      </c>
      <c r="EH90" s="520">
        <v>0.19230769230769229</v>
      </c>
      <c r="EI90" s="314">
        <f>SUM(EE90:EF90)+IF(EE90="B",1,0)*EE$102+IF(EF90="B",1,0)*EF$102+IF(EE90="Løype",1)*$O$4+IF(EF90="Løype",1)*$O$4+IF(EE90="Arr",1)*$O$5+IF(EF90="Arr",1)*$O$5</f>
        <v>23</v>
      </c>
      <c r="EJ90" s="528">
        <f>COUNTIF($E90:$EI90,"&gt;0")/4+COUNTIF($E90:$EI90,"B")/4+COUNTIF($E90:$EI90,"Arr")/4+COUNTIF($E90:$EI90,"Løype")/4</f>
        <v>22</v>
      </c>
      <c r="EK90" s="575">
        <f>COUNTIF($BH90:$EI90,"&gt;0")/4+COUNTIF($BH90:$EI90,"B")/4+COUNTIF($BH90:$EI90,"Arr")/4+COUNTIF($BH90:$EI90,"Løype")/4</f>
        <v>14</v>
      </c>
      <c r="EL90" s="293">
        <f>COUNTIF($E90:$EI90,"&gt;0")/4+COUNTIF($E90:$EI90,"Arr")/4+COUNTIF($E90:$EI90,"Løype")/4-COUNTIF($E90:$EI90,"B")*3/4</f>
        <v>14</v>
      </c>
      <c r="EM90" s="293">
        <f>COUNTIF(E90:EI90,"Arr")+COUNTIF(E90:EI90,"Løype")</f>
        <v>1</v>
      </c>
      <c r="EN90" s="569">
        <f>COUNTIF(BH90:EI90,"Arr")+COUNTIF(BH90:EI90,"Løype")</f>
        <v>1</v>
      </c>
      <c r="EO90" s="300">
        <f>EK90-EN90</f>
        <v>13</v>
      </c>
      <c r="EP90" s="15"/>
      <c r="EQ90" s="61">
        <f>$I90+$N90+$S90+$X90+$AC90+$AH90+$AM90+$AR90+$AW90+$BB90+$BG90+$BL90+$BQ90+$BV90+$CA90+$CF90+$CK90+$CP90+$CU90+$CZ90+$DE90+$DJ90+$DO90+$DT90+$DY90+$ED90+$EI90</f>
        <v>445</v>
      </c>
      <c r="ER90" s="191">
        <f>IF(OR($E90="B",$F90="B"),0,$I90)+IF(OR($J90="B",$K90="B"),0,$N90)+IF(OR($O90="B",$P90="B"),0,$S90)+IF(OR($T90="B",$U90="B"),0,$X90)+IF(OR($Y90="B",$Z90="B"),0,$AC90)+IF(OR($AD90="B",$AE90="B"),0,$AH90)+IF(OR($AI90="B",$AJ90="B"),0,$AM90)+IF(OR($HP68="B",$AO90="B"),0,$AR90)+IF(OR($AS90="B",$AT90="B"),0,$AW90)+IF(OR($AX90="B",$AY90="B"),0,$BB90)+IF(OR($BC90="B",$BD90="B"),0,$BG90)+IF(OR($BH90="B",$BI90="B"),0,$BL90)+IF(OR($BM90="B",$BN90="B"),0,$BQ90)+IF(OR($BR90="B",$BS90="B"),0,$BV90)+IF(OR($BW90="B",$BX90="B"),0,$CA90)+IF(OR($CB90="B",$CC90="B"),0,$CF90)+IF(OR($CG90="B",$CH90="B"),0,$CK90)+IF(OR($CL90="B",$CM90="B"),0,$CP90)+IF(OR($CQ90="B",$CR90="B"),0,$CU90)+IF(OR($CV90="B",$CW90="B"),0,$CZ90)+IF(OR($DA90="B",$DB90="B"),0,$DE90)+IF(OR($DF90="B",$DG90="B"),0,$DJ90)+IF(OR($DK90="B",$DL90="B"),0,$DO90)+IF(OR($DP90="B",$DQ90="B"),0,$DT90)+IF(OR($DU90="B",$DV90="B"),0,$DY90)+IF(OR($DZ90="B",$EA90="B"),0,$ED90)+IF(OR($EE90="B",$EF90="B"),0,$EI90)</f>
        <v>252</v>
      </c>
      <c r="ES90" s="28">
        <f>IF(EJ90&gt;0,EQ90/EJ90," " )</f>
        <v>20.227272727272727</v>
      </c>
      <c r="ET90" s="62">
        <f>IF(EL90&gt;0,ER90/EL90," " )</f>
        <v>18</v>
      </c>
      <c r="EU90" s="63"/>
      <c r="EV90" s="270">
        <f>EQ90+EX$20-EJ90</f>
        <v>450</v>
      </c>
      <c r="EW90" s="272">
        <f>ER90+EX$20-EL90</f>
        <v>265</v>
      </c>
      <c r="EX90" s="23">
        <f>IF(EJ90&gt;0,EV90/EJ90," " )</f>
        <v>20.454545454545453</v>
      </c>
      <c r="EY90" s="74">
        <f>IF(EL90&gt;0,EW90/EL90," " )</f>
        <v>18.928571428571427</v>
      </c>
      <c r="EZ90" s="63"/>
      <c r="FA90" s="368">
        <f>EJ90-EM90</f>
        <v>21</v>
      </c>
      <c r="FB90" s="369">
        <f>EM90</f>
        <v>1</v>
      </c>
      <c r="FC90" s="365">
        <f>G90+L90+Q90+V90+AA90+AF90+AK90+AP90+AU90+AZ90+BE90+BJ90+BO90+BT90+BY90+CD90+CI90+CN90+CS90+CX90+DC90+DH90+DM90+DR90+DW90+EB90+EG90</f>
        <v>5.6451202455158249</v>
      </c>
      <c r="FD90" s="475">
        <f>IF(EJ90&gt;0,FC90/EJ90," " )</f>
        <v>0.25659637479617387</v>
      </c>
      <c r="FE90" s="488">
        <f>H90+M90+R90+W90+AB90+AG90+AL90+AQ90+AV90+BA90+BF90+BK90+BP90+BU90+BZ90+CE90+CJ90+CO90+CT90+CY90+DD90+DI90+DN90+DS90+DX90+EC90+EH90</f>
        <v>5.2250328359122848</v>
      </c>
      <c r="FF90" s="232">
        <f>IF(EJ90&gt;0,FE90/EJ90," " )</f>
        <v>0.23750149254146749</v>
      </c>
      <c r="FG90" s="15"/>
      <c r="FH90" s="37">
        <f t="shared" si="0"/>
        <v>64</v>
      </c>
    </row>
    <row r="91" spans="2:164" ht="17" customHeight="1" thickBot="1" x14ac:dyDescent="0.25">
      <c r="B91" s="593" t="s">
        <v>383</v>
      </c>
      <c r="C91" s="595" t="s">
        <v>384</v>
      </c>
      <c r="D91" s="382"/>
      <c r="E91" s="315"/>
      <c r="F91" s="383"/>
      <c r="G91" s="597"/>
      <c r="H91" s="597"/>
      <c r="I91" s="384"/>
      <c r="J91" s="315"/>
      <c r="K91" s="385"/>
      <c r="L91" s="500"/>
      <c r="M91" s="500"/>
      <c r="N91" s="383"/>
      <c r="O91" s="386"/>
      <c r="P91" s="387"/>
      <c r="Q91" s="385"/>
      <c r="R91" s="385"/>
      <c r="S91" s="383"/>
      <c r="T91" s="386"/>
      <c r="U91" s="387"/>
      <c r="V91" s="500"/>
      <c r="W91" s="500"/>
      <c r="X91" s="383"/>
      <c r="Y91" s="386"/>
      <c r="Z91" s="388"/>
      <c r="AA91" s="500"/>
      <c r="AB91" s="500"/>
      <c r="AC91" s="383"/>
      <c r="AD91" s="606"/>
      <c r="AE91" s="388"/>
      <c r="AF91" s="500"/>
      <c r="AG91" s="500"/>
      <c r="AH91" s="383"/>
      <c r="AI91" s="386"/>
      <c r="AJ91" s="388"/>
      <c r="AK91" s="500"/>
      <c r="AL91" s="500"/>
      <c r="AM91" s="383"/>
      <c r="AN91" s="386"/>
      <c r="AO91" s="557"/>
      <c r="AP91" s="608"/>
      <c r="AQ91" s="608"/>
      <c r="AR91" s="383"/>
      <c r="AS91" s="386"/>
      <c r="AT91" s="388"/>
      <c r="AU91" s="500"/>
      <c r="AV91" s="500"/>
      <c r="AW91" s="383"/>
      <c r="AX91" s="386"/>
      <c r="AY91" s="388"/>
      <c r="AZ91" s="500"/>
      <c r="BA91" s="500"/>
      <c r="BB91" s="383"/>
      <c r="BC91" s="386"/>
      <c r="BD91" s="388"/>
      <c r="BE91" s="612"/>
      <c r="BF91" s="500"/>
      <c r="BG91" s="383"/>
      <c r="BH91" s="315"/>
      <c r="BI91" s="388"/>
      <c r="BJ91" s="388"/>
      <c r="BK91" s="385"/>
      <c r="BL91" s="383"/>
      <c r="BM91" s="617"/>
      <c r="BN91" s="388"/>
      <c r="BO91" s="612"/>
      <c r="BP91" s="500"/>
      <c r="BQ91" s="383"/>
      <c r="BR91" s="315"/>
      <c r="BS91" s="388"/>
      <c r="BT91" s="612"/>
      <c r="BU91" s="500"/>
      <c r="BV91" s="383"/>
      <c r="BW91" s="315"/>
      <c r="BX91" s="388"/>
      <c r="BY91" s="612"/>
      <c r="BZ91" s="500"/>
      <c r="CA91" s="383"/>
      <c r="CB91" s="315"/>
      <c r="CC91" s="388"/>
      <c r="CD91" s="612"/>
      <c r="CE91" s="500"/>
      <c r="CF91" s="383"/>
      <c r="CG91" s="315"/>
      <c r="CH91" s="388"/>
      <c r="CI91" s="612"/>
      <c r="CJ91" s="500"/>
      <c r="CK91" s="383"/>
      <c r="CL91" s="585"/>
      <c r="CM91" s="622"/>
      <c r="CN91" s="623"/>
      <c r="CO91" s="624"/>
      <c r="CP91" s="383"/>
      <c r="CQ91" s="315"/>
      <c r="CR91" s="388"/>
      <c r="CS91" s="388"/>
      <c r="CT91" s="385"/>
      <c r="CU91" s="383"/>
      <c r="CV91" s="315"/>
      <c r="CW91" s="388"/>
      <c r="CX91" s="333"/>
      <c r="CY91" s="333"/>
      <c r="CZ91" s="383"/>
      <c r="DA91" s="315"/>
      <c r="DB91" s="388"/>
      <c r="DC91" s="612"/>
      <c r="DD91" s="500"/>
      <c r="DE91" s="383"/>
      <c r="DF91" s="315"/>
      <c r="DG91" s="388"/>
      <c r="DH91" s="612"/>
      <c r="DI91" s="500"/>
      <c r="DJ91" s="383"/>
      <c r="DK91" s="315"/>
      <c r="DL91" s="549"/>
      <c r="DM91" s="628"/>
      <c r="DN91" s="500"/>
      <c r="DO91" s="383"/>
      <c r="DP91" s="315"/>
      <c r="DQ91" s="388"/>
      <c r="DR91" s="612"/>
      <c r="DS91" s="500"/>
      <c r="DT91" s="383"/>
      <c r="DU91" s="315"/>
      <c r="DV91" s="388"/>
      <c r="DW91" s="628"/>
      <c r="DX91" s="630"/>
      <c r="DY91" s="383"/>
      <c r="DZ91" s="552"/>
      <c r="EA91" s="549">
        <v>5</v>
      </c>
      <c r="EB91" s="628">
        <v>0.9</v>
      </c>
      <c r="EC91" s="630">
        <v>0.23333333333333328</v>
      </c>
      <c r="ED91" s="383">
        <v>5</v>
      </c>
      <c r="EE91" s="552"/>
      <c r="EF91" s="549"/>
      <c r="EG91" s="628"/>
      <c r="EH91" s="630"/>
      <c r="EI91" s="383">
        <f>SUM(EE91:EF91)+IF(EE91="B",1,0)*EE$102+IF(EF91="B",1,0)*EF$102+IF(EE91="Løype",1)*$O$4+IF(EF91="Løype",1)*$O$4+IF(EE91="Arr",1)*$O$5+IF(EF91="Arr",1)*$O$5</f>
        <v>0</v>
      </c>
      <c r="EJ91" s="528">
        <f>COUNTIF($E91:$EI91,"&gt;0")/4+COUNTIF($E91:$EI91,"B")/4+COUNTIF($E91:$EI91,"Arr")/4+COUNTIF($E91:$EI91,"Løype")/4</f>
        <v>1</v>
      </c>
      <c r="EK91" s="575">
        <f>COUNTIF($BH91:$EI91,"&gt;0")/4+COUNTIF($BH91:$EI91,"B")/4+COUNTIF($BH91:$EI91,"Arr")/4+COUNTIF($BH91:$EI91,"Løype")/4</f>
        <v>1</v>
      </c>
      <c r="EL91" s="293">
        <f>COUNTIF($E91:$EI91,"&gt;0")/4+COUNTIF($E91:$EI91,"Arr")/4+COUNTIF($E91:$EI91,"Løype")/4-COUNTIF($E91:$EI91,"B")*3/4</f>
        <v>1</v>
      </c>
      <c r="EM91" s="293">
        <f>COUNTIF(E91:EI91,"Arr")+COUNTIF(E91:EI91,"Løype")</f>
        <v>0</v>
      </c>
      <c r="EN91" s="569">
        <f>COUNTIF(BH91:EI91,"Arr")+COUNTIF(BH91:EI91,"Løype")</f>
        <v>0</v>
      </c>
      <c r="EO91" s="300">
        <f>EK91-EN91</f>
        <v>1</v>
      </c>
      <c r="EP91" s="15"/>
      <c r="EQ91" s="61">
        <f>$I91+$N91+$S91+$X91+$AC91+$AH91+$AM91+$AR91+$AW91+$BB91+$BG91+$BL91+$BQ91+$BV91+$CA91+$CF91+$CK91+$CP91+$CU91+$CZ91+$DE91+$DJ91+$DO91+$DT91+$DY91+$ED91+$EI91</f>
        <v>5</v>
      </c>
      <c r="ER91" s="191">
        <f>IF(OR($E91="B",$F91="B"),0,$I91)+IF(OR($J91="B",$K91="B"),0,$N91)+IF(OR($O91="B",$P91="B"),0,$S91)+IF(OR($T91="B",$U91="B"),0,$X91)+IF(OR($Y91="B",$Z91="B"),0,$AC91)+IF(OR($AD91="B",$AE91="B"),0,$AH91)+IF(OR($AI91="B",$AJ91="B"),0,$AM91)+IF(OR($HP70="B",$AO91="B"),0,$AR91)+IF(OR($AS91="B",$AT91="B"),0,$AW91)+IF(OR($AX91="B",$AY91="B"),0,$BB91)+IF(OR($BC91="B",$BD91="B"),0,$BG91)+IF(OR($BH91="B",$BI91="B"),0,$BL91)+IF(OR($BM91="B",$BN91="B"),0,$BQ91)+IF(OR($BR91="B",$BS91="B"),0,$BV91)+IF(OR($BW91="B",$BX91="B"),0,$CA91)+IF(OR($CB91="B",$CC91="B"),0,$CF91)+IF(OR($CG91="B",$CH91="B"),0,$CK91)+IF(OR($CL91="B",$CM91="B"),0,$CP91)+IF(OR($CQ91="B",$CR91="B"),0,$CU91)+IF(OR($CV91="B",$CW91="B"),0,$CZ91)+IF(OR($DA91="B",$DB91="B"),0,$DE91)+IF(OR($DF91="B",$DG91="B"),0,$DJ91)+IF(OR($DK91="B",$DL91="B"),0,$DO91)+IF(OR($DP91="B",$DQ91="B"),0,$DT91)+IF(OR($DU91="B",$DV91="B"),0,$DY91)+IF(OR($DZ91="B",$EA91="B"),0,$ED91)+IF(OR($EE91="B",$EF91="B"),0,$EI91)</f>
        <v>5</v>
      </c>
      <c r="ES91" s="28">
        <f>IF(EJ91&gt;0,EQ91/EJ91," " )</f>
        <v>5</v>
      </c>
      <c r="ET91" s="62">
        <f>IF(EL91&gt;0,ER91/EL91," " )</f>
        <v>5</v>
      </c>
      <c r="EU91" s="63"/>
      <c r="EV91" s="396">
        <f>EQ91+EX$20-EJ91</f>
        <v>31</v>
      </c>
      <c r="EW91" s="400">
        <f>ER91+EX$20-EL91</f>
        <v>31</v>
      </c>
      <c r="EX91" s="397">
        <f>IF(EJ91&gt;0,EV91/EJ91," " )</f>
        <v>31</v>
      </c>
      <c r="EY91" s="74">
        <f>IF(EL91&gt;0,EW91/EL91," " )</f>
        <v>31</v>
      </c>
      <c r="EZ91" s="63"/>
      <c r="FA91" s="368">
        <f>EJ91-EM91</f>
        <v>1</v>
      </c>
      <c r="FB91" s="369">
        <f>EM91</f>
        <v>0</v>
      </c>
      <c r="FC91" s="365">
        <f>G91+L91+Q91+V91+AA91+AF91+AK91+AP91+AU91+AZ91+BE91+BJ91+BO91+BT91+BY91+CD91+CI91+CN91+CS91+CX91+DC91+DH91+DM91+DR91+DW91+EB91+EG91</f>
        <v>0.9</v>
      </c>
      <c r="FD91" s="475">
        <f>IF(EJ91&gt;0,FC91/EJ91," " )</f>
        <v>0.9</v>
      </c>
      <c r="FE91" s="488">
        <f>H91+M91+R91+W91+AB91+AG91+AL91+AQ91+AV91+BA91+BF91+BK91+BP91+BU91+BZ91+CE91+CJ91+CO91+CT91+CY91+DD91+DI91+DN91+DS91+DX91+EC91+EH91</f>
        <v>0.23333333333333328</v>
      </c>
      <c r="FF91" s="232">
        <f>IF(EJ91&gt;0,FE91/EJ91," " )</f>
        <v>0.23333333333333328</v>
      </c>
      <c r="FG91" s="15"/>
      <c r="FH91" s="37">
        <f t="shared" si="0"/>
        <v>65</v>
      </c>
    </row>
    <row r="92" spans="2:164" ht="17" customHeight="1" thickBot="1" x14ac:dyDescent="0.25">
      <c r="B92" s="530" t="s">
        <v>131</v>
      </c>
      <c r="C92" s="531" t="s">
        <v>132</v>
      </c>
      <c r="D92" s="403">
        <v>259064</v>
      </c>
      <c r="E92" s="405"/>
      <c r="F92" s="283"/>
      <c r="G92" s="283"/>
      <c r="H92" s="357"/>
      <c r="I92" s="357">
        <f>SUM(E92:F92)+IF(E92="B",1,0)*E$102+IF(F92="B",1,0)*F$102+IF(E92="Løype",1)*$O$4+IF(F92="Løype",1)*$O$4+IF(E92="Arr",1)*$O$5+IF(F92="Arr",1)*$O$5</f>
        <v>0</v>
      </c>
      <c r="J92" s="286"/>
      <c r="K92" s="283"/>
      <c r="L92" s="283"/>
      <c r="M92" s="357"/>
      <c r="N92" s="357">
        <f>SUM(J92:K92)+IF(J92="B",1,0)*J$102+IF(K92="B",1,0)*K$102+IF(J92="Løype",1)*$O$4+IF(K92="Løype",1)*$O$4+IF(J92="Arr",1)*$O$5+IF(K92="Arr",1)*$O$5</f>
        <v>0</v>
      </c>
      <c r="O92" s="286"/>
      <c r="P92" s="283"/>
      <c r="Q92" s="283"/>
      <c r="R92" s="357"/>
      <c r="S92" s="357">
        <f>SUM(O92:P92)+IF(O92="B",1,0)*O$102+IF(P92="B",1,0)*P$102+IF(O92="Løype",1)*$O$4+IF(P92="Løype",1)*$O$4+IF(O92="Arr",1)*$O$5+IF(P92="Arr",1)*$O$5</f>
        <v>0</v>
      </c>
      <c r="T92" s="286">
        <v>18</v>
      </c>
      <c r="U92" s="283"/>
      <c r="V92" s="356">
        <v>0.27083333333333337</v>
      </c>
      <c r="W92" s="362">
        <v>0.27083333333333337</v>
      </c>
      <c r="X92" s="357">
        <f>SUM(T92:U92)+IF(T92="B",1,0)*T$102+IF(U92="B",1,0)*U$102+IF(T92="Løype",1)*$O$4+IF(U92="Løype",1)*$O$4+IF(T92="Arr",1)*$O$5+IF(U92="Arr",1)*$O$5</f>
        <v>18</v>
      </c>
      <c r="Y92" s="286"/>
      <c r="Z92" s="283">
        <v>23</v>
      </c>
      <c r="AA92" s="356">
        <v>0.20967741935483875</v>
      </c>
      <c r="AB92" s="362">
        <v>0.14516129032258063</v>
      </c>
      <c r="AC92" s="357">
        <f>SUM(Y92:Z92)+IF(Y92="B",1,0)*Y$102+IF(Z92="B",1,0)*Z$102+IF(Y92="Løype",1)*$O$4+IF(Z92="Løype",1)*$O$4+IF(Y92="Arr",1)*$O$5+IF(Z92="Arr",1)*$O$5</f>
        <v>23</v>
      </c>
      <c r="AD92" s="286"/>
      <c r="AE92" s="283">
        <v>19</v>
      </c>
      <c r="AF92" s="356">
        <v>7.1428571428571397E-2</v>
      </c>
      <c r="AG92" s="362">
        <v>7.1428571428571397E-2</v>
      </c>
      <c r="AH92" s="357">
        <f>SUM(AD92:AE92)+IF(AD92="B",1,0)*AD$102+IF(AE92="B",1,0)*AE$102+IF(AD92="Løype",1)*$O$4+IF(AE92="Løype",1)*$O$4+IF(AD92="Arr",1)*$O$5+IF(AE92="Arr",1)*$O$5</f>
        <v>19</v>
      </c>
      <c r="AI92" s="286"/>
      <c r="AJ92" s="283">
        <v>17</v>
      </c>
      <c r="AK92" s="356">
        <v>0.2142857142857143</v>
      </c>
      <c r="AL92" s="356">
        <v>0.26190476190476186</v>
      </c>
      <c r="AM92" s="283">
        <f>SUM(AI92:AJ92)+IF(AI92="B",1,0)*AI$102+IF(AJ92="B",1,0)*AJ$102+IF(AI92="Løype",1)*$O$4+IF(AJ92="Løype",1)*$O$4+IF(AI92="Arr",1)*$O$5+IF(AJ92="Arr",1)*$O$5</f>
        <v>17</v>
      </c>
      <c r="AN92" s="283" t="s">
        <v>2</v>
      </c>
      <c r="AO92" s="81"/>
      <c r="AP92" s="356">
        <v>0.10416666666666663</v>
      </c>
      <c r="AQ92" s="362">
        <v>0.10416666666666663</v>
      </c>
      <c r="AR92" s="357">
        <f>SUM(AN92:AO92)+IF(AN92="B",1,0)*AN$102+IF(AO92="B",1,0)*AO$102+IF(AN92="Løype",1)*$O$4+IF(AO92="Løype",1)*$O$4+IF(AN92="Arr",1)*$O$5+IF(AO92="Arr",1)*$O$5</f>
        <v>4</v>
      </c>
      <c r="AS92" s="286"/>
      <c r="AT92" s="283">
        <v>16</v>
      </c>
      <c r="AU92" s="356">
        <v>0.32608695652173914</v>
      </c>
      <c r="AV92" s="362">
        <v>0.32608695652173914</v>
      </c>
      <c r="AW92" s="357">
        <f>SUM(AS92:AT92)+IF(AS92="B",1,0)*AS$102+IF(AT92="B",1,0)*AT$102+IF(AS92="Løype",1)*$O$4+IF(AT92="Løype",1)*$O$4+IF(AS92="Arr",1)*$O$5+IF(AT92="Arr",1)*$O$5</f>
        <v>16</v>
      </c>
      <c r="AX92" s="286"/>
      <c r="AY92" s="283">
        <v>23</v>
      </c>
      <c r="AZ92" s="356">
        <v>0.16666666666666663</v>
      </c>
      <c r="BA92" s="362">
        <v>0.16666666666666663</v>
      </c>
      <c r="BB92" s="357">
        <f>SUM(AX92:AY92)+IF(AX92="B",1,0)*AX$102+IF(AY92="B",1,0)*AY$102+IF(AX92="Løype",1)*$O$4+IF(AY92="Løype",1)*$O$4+IF(AX92="Arr",1)*$O$5+IF(AY92="Arr",1)*$O$5</f>
        <v>23</v>
      </c>
      <c r="BC92" s="286"/>
      <c r="BD92" s="283">
        <v>21</v>
      </c>
      <c r="BE92" s="356">
        <v>0.2407407407407407</v>
      </c>
      <c r="BF92" s="362">
        <v>0.2407407407407407</v>
      </c>
      <c r="BG92" s="357">
        <f>SUM(BC92:BD92)+IF(BC92="B",1,0)*BC$102+IF(BD92="B",1,0)*BD$102+IF(BC92="Løype",1)*$O$4+IF(BD92="Løype",1)*$O$4+IF(BC92="Arr",1)*$O$5+IF(BD92="Arr",1)*$O$5</f>
        <v>21</v>
      </c>
      <c r="BH92" s="286"/>
      <c r="BI92" s="283"/>
      <c r="BJ92" s="283"/>
      <c r="BK92" s="357"/>
      <c r="BL92" s="357">
        <f>SUM(BH92:BI92)+IF(BH92="B",1,0)*BH$102+IF(BI92="B",1,0)*BI$102+IF(BH92="Løype",1)*$O$4+IF(BI92="Løype",1)*$O$4+IF(BH92="Arr",1)*$O$5+IF(BI92="Arr",1)*$O$5</f>
        <v>0</v>
      </c>
      <c r="BM92" s="407"/>
      <c r="BN92" s="283"/>
      <c r="BO92" s="283"/>
      <c r="BP92" s="357"/>
      <c r="BQ92" s="357">
        <f>SUM(BM92:BN92)+IF(BM92="B",1,0)*BM$102+IF(BN92="B",1,0)*BN$102+IF(BM92="Løype",1)*$O$4+IF(BN92="Løype",1)*$O$4+IF(BM92="Arr",1)*$O$5+IF(BN92="Arr",1)*$O$5</f>
        <v>0</v>
      </c>
      <c r="BR92" s="286"/>
      <c r="BS92" s="283"/>
      <c r="BT92" s="283"/>
      <c r="BU92" s="357"/>
      <c r="BV92" s="357">
        <f>SUM(BR92:BS92)+IF(BR92="B",1,0)*BR$102+IF(BS92="B",1,0)*BS$102+IF(BR92="Løype",1)*$O$4+IF(BS92="Løype",1)*$O$4+IF(BR92="Arr",1)*$O$5+IF(BS92="Arr",1)*$O$5</f>
        <v>0</v>
      </c>
      <c r="BW92" s="286"/>
      <c r="BX92" s="283"/>
      <c r="BY92" s="283"/>
      <c r="BZ92" s="357"/>
      <c r="CA92" s="357">
        <f>SUM(BW92:BX92)+IF(BW92="B",1,0)*BW$102+IF(BX92="B",1,0)*BX$102+IF(BW92="Løype",1)*$O$4+IF(BX92="Løype",1)*$O$4+IF(BW92="Arr",1)*$O$5+IF(BX92="Arr",1)*$O$5</f>
        <v>0</v>
      </c>
      <c r="CB92" s="286"/>
      <c r="CC92" s="283"/>
      <c r="CD92" s="283"/>
      <c r="CE92" s="357"/>
      <c r="CF92" s="357">
        <f>SUM(CB92:CC92)+IF(CB92="B",1,0)*CB$102+IF(CC92="B",1,0)*CC$102+IF(CB92="Løype",1)*$O$4+IF(CC92="Løype",1)*$O$4+IF(CB92="Arr",1)*$O$5+IF(CC92="Arr",1)*$O$5</f>
        <v>0</v>
      </c>
      <c r="CG92" s="286"/>
      <c r="CH92" s="283"/>
      <c r="CI92" s="283"/>
      <c r="CJ92" s="357"/>
      <c r="CK92" s="357">
        <f>SUM(CG92:CH92)+IF(CG92="B",1,0)*CG$102+IF(CH92="B",1,0)*CH$102+IF(CG92="Løype",1)*$O$4+IF(CH92="Løype",1)*$O$4+IF(CG92="Arr",1)*$O$5+IF(CH92="Arr",1)*$O$5</f>
        <v>0</v>
      </c>
      <c r="CL92" s="286"/>
      <c r="CM92" s="283"/>
      <c r="CN92" s="283"/>
      <c r="CO92" s="357"/>
      <c r="CP92" s="357">
        <f>SUM(CL92:CM92)+IF(CL92="B",1,0)*CL$102+IF(CM92="B",1,0)*CM$102+IF(CL92="Løype",1)*$O$4+IF(CM92="Løype",1)*$O$4+IF(CL92="Arr",1)*$O$5+IF(CM92="Arr",1)*$O$5</f>
        <v>0</v>
      </c>
      <c r="CQ92" s="286"/>
      <c r="CR92" s="283"/>
      <c r="CS92" s="283"/>
      <c r="CT92" s="357"/>
      <c r="CU92" s="357">
        <f>SUM(CQ92:CR92)+IF(CQ92="B",1,0)*CQ$102+IF(CR92="B",1,0)*CR$102+IF(CQ92="Løype",1)*$O$4+IF(CR92="Løype",1)*$O$4+IF(CQ92="Arr",1)*$O$5+IF(CR92="Arr",1)*$O$5</f>
        <v>0</v>
      </c>
      <c r="CV92" s="286">
        <v>3</v>
      </c>
      <c r="CW92" s="283"/>
      <c r="CX92" s="356">
        <v>0.16666666666666663</v>
      </c>
      <c r="CY92" s="362">
        <v>0.10606060606060608</v>
      </c>
      <c r="CZ92" s="357">
        <f>SUM(CV92:CW92)+IF(CV92="B",1,0)*CV$102+IF(CW92="B",1,0)*CW$102+IF(CV92="Løype",1)*$O$4+IF(CW92="Løype",1)*$O$4+IF(CV92="Arr",1)*$O$5+IF(CW92="Arr",1)*$O$5</f>
        <v>3</v>
      </c>
      <c r="DA92" s="286">
        <v>1</v>
      </c>
      <c r="DB92" s="283"/>
      <c r="DC92" s="356">
        <v>0.27083333333333337</v>
      </c>
      <c r="DD92" s="362">
        <v>0.1875</v>
      </c>
      <c r="DE92" s="357">
        <f>SUM(DA92:DB92)+IF(DA92="B",1,0)*DA$102+IF(DB92="B",1,0)*DB$102+IF(DA92="Løype",1)*$O$4+IF(DB92="Løype",1)*$O$4+IF(DA92="Arr",1)*$O$5+IF(DB92="Arr",1)*$O$5</f>
        <v>1</v>
      </c>
      <c r="DF92" s="286"/>
      <c r="DG92" s="283">
        <v>33</v>
      </c>
      <c r="DH92" s="356">
        <v>4.166666666666663E-2</v>
      </c>
      <c r="DI92" s="362">
        <v>1.388888888888884E-2</v>
      </c>
      <c r="DJ92" s="357">
        <f>SUM(DF92:DG92)+IF(DF92="B",1,0)*DF$102+IF(DG92="B",1,0)*DG$102+IF(DF92="Løype",1)*$O$4+IF(DG92="Løype",1)*$O$4+IF(DF92="Arr",1)*$O$5+IF(DG92="Arr",1)*$O$5</f>
        <v>33</v>
      </c>
      <c r="DK92" s="286">
        <v>2</v>
      </c>
      <c r="DL92" s="283"/>
      <c r="DM92" s="356">
        <v>0.2321428571428571</v>
      </c>
      <c r="DN92" s="362">
        <v>0.1607142857142857</v>
      </c>
      <c r="DO92" s="357">
        <f>SUM(DK92:DL92)+IF(DK92="B",1,0)*DK$102+IF(DL92="B",1,0)*DL$102+IF(DK92="Løype",1)*$O$4+IF(DL92="Løype",1)*$O$4+IF(DK92="Arr",1)*$O$5+IF(DL92="Arr",1)*$O$5</f>
        <v>2</v>
      </c>
      <c r="DP92" s="286">
        <v>4</v>
      </c>
      <c r="DQ92" s="283"/>
      <c r="DR92" s="356">
        <v>0.18965517241379315</v>
      </c>
      <c r="DS92" s="362">
        <v>0.12068965517241381</v>
      </c>
      <c r="DT92" s="357">
        <f>SUM(DP92:DQ92)+IF(DP92="B",1,0)*DP$102+IF(DQ92="B",1,0)*DQ$102+IF(DP92="Løype",1)*$O$4+IF(DQ92="Løype",1)*$O$4+IF(DP92="Arr",1)*$O$5+IF(DQ92="Arr",1)*$O$5</f>
        <v>4</v>
      </c>
      <c r="DU92" s="286">
        <v>4</v>
      </c>
      <c r="DV92" s="283"/>
      <c r="DW92" s="356">
        <v>0.28787878787878785</v>
      </c>
      <c r="DX92" s="362">
        <v>0.31818181818181823</v>
      </c>
      <c r="DY92" s="357">
        <f>SUM(DU92:DV92)+IF(DU92="B",1,0)*DU$102+IF(DV92="B",1,0)*DV$102+IF(DU92="Løype",1)*$O$4+IF(DV92="Løype",1)*$O$4+IF(DU92="Arr",1)*$O$5+IF(DV92="Arr",1)*$O$5</f>
        <v>4</v>
      </c>
      <c r="DZ92" s="551">
        <v>10</v>
      </c>
      <c r="EA92" s="81"/>
      <c r="EB92" s="545">
        <v>0.12222222222222223</v>
      </c>
      <c r="EC92" s="553">
        <v>9.9999999999999978E-2</v>
      </c>
      <c r="ED92" s="554">
        <f>SUM(DZ92:EA92)+IF(DZ92="B",1,0)*DZ$102+IF(EA92="B",1,0)*EA$102+IF(DZ92="Løype",1)*$O$4+IF(EA92="Løype",1)*$O$4+IF(DZ92="Arr",1)*$O$5+IF(EA92="Arr",1)*$O$5</f>
        <v>10</v>
      </c>
      <c r="EE92" s="551">
        <v>7</v>
      </c>
      <c r="EF92" s="81"/>
      <c r="EG92" s="545">
        <v>0.26923076923076927</v>
      </c>
      <c r="EH92" s="553">
        <v>0.14102564102564108</v>
      </c>
      <c r="EI92" s="493">
        <f>SUM(EE92:EF92)+IF(EE92="B",1,0)*EE$102+IF(EF92="B",1,0)*EF$102+IF(EE92="Løype",1)*$O$4+IF(EF92="Løype",1)*$O$4+IF(EE92="Arr",1)*$O$5+IF(EF92="Arr",1)*$O$5</f>
        <v>7</v>
      </c>
      <c r="EJ92" s="528">
        <f>COUNTIF($E92:$EI92,"&gt;0")/4+COUNTIF($E92:$EI92,"B")/4+COUNTIF($E92:$EI92,"Arr")/4+COUNTIF($E92:$EI92,"Løype")/4</f>
        <v>16</v>
      </c>
      <c r="EK92" s="575">
        <f>COUNTIF($BH92:$EI92,"&gt;0")/4+COUNTIF($BH92:$EI92,"B")/4+COUNTIF($BH92:$EI92,"Arr")/4+COUNTIF($BH92:$EI92,"Løype")/4</f>
        <v>8</v>
      </c>
      <c r="EL92" s="293">
        <f>COUNTIF($E92:$EI92,"&gt;0")/4+COUNTIF($E92:$EI92,"Arr")/4+COUNTIF($E92:$EI92,"Løype")/4-COUNTIF($E92:$EI92,"B")*3/4</f>
        <v>15</v>
      </c>
      <c r="EM92" s="293">
        <f>COUNTIF(E92:EI92,"Arr")+COUNTIF(E92:EI92,"Løype")</f>
        <v>0</v>
      </c>
      <c r="EN92" s="569">
        <f>COUNTIF(BH92:EI92,"Arr")+COUNTIF(BH92:EI92,"Løype")</f>
        <v>0</v>
      </c>
      <c r="EO92" s="390">
        <f>EK92-EN92</f>
        <v>8</v>
      </c>
      <c r="EP92" s="15"/>
      <c r="EQ92" s="392">
        <f>$I92+$N92+$S92+$X92+$AC92+$AH92+$AM92+$AR92+$AW92+$BB92+$BG92+$BL92+$BQ92+$BV92+$CA92+$CF92+$CK92+$CP92+$CU92+$CZ92+$DE92+$DJ92+$DO92+$DT92+$DY92+$ED92+$EI92</f>
        <v>205</v>
      </c>
      <c r="ER92" s="191">
        <f>IF(OR($E92="B",$F92="B"),0,$I92)+IF(OR($J92="B",$K92="B"),0,$N92)+IF(OR($O92="B",$P92="B"),0,$S92)+IF(OR($T92="B",$U92="B"),0,$X92)+IF(OR($Y92="B",$Z92="B"),0,$AC92)+IF(OR($AD92="B",$AE92="B"),0,$AH92)+IF(OR($AI92="B",$AJ92="B"),0,$AM92)+IF(OR($HP70="B",$AO92="B"),0,$AR92)+IF(OR($AS92="B",$AT92="B"),0,$AW92)+IF(OR($AX92="B",$AY92="B"),0,$BB92)+IF(OR($BC92="B",$BD92="B"),0,$BG92)+IF(OR($BH92="B",$BI92="B"),0,$BL92)+IF(OR($BM92="B",$BN92="B"),0,$BQ92)+IF(OR($BR92="B",$BS92="B"),0,$BV92)+IF(OR($BW92="B",$BX92="B"),0,$CA92)+IF(OR($CB92="B",$CC92="B"),0,$CF92)+IF(OR($CG92="B",$CH92="B"),0,$CK92)+IF(OR($CL92="B",$CM92="B"),0,$CP92)+IF(OR($CQ92="B",$CR92="B"),0,$CU92)+IF(OR($CV92="B",$CW92="B"),0,$CZ92)+IF(OR($DA92="B",$DB92="B"),0,$DE92)+IF(OR($DF92="B",$DG92="B"),0,$DJ92)+IF(OR($DK92="B",$DL92="B"),0,$DO92)+IF(OR($DP92="B",$DQ92="B"),0,$DT92)+IF(OR($DU92="B",$DV92="B"),0,$DY92)+IF(OR($DZ92="B",$EA92="B"),0,$ED92)+IF(OR($EE92="B",$EF92="B"),0,$EI92)</f>
        <v>205</v>
      </c>
      <c r="ES92" s="409">
        <f>IF(EJ92&gt;0,EQ92/EJ92," " )</f>
        <v>12.8125</v>
      </c>
      <c r="ET92" s="393">
        <f>IF(EL92&gt;0,ER92/EL92," " )</f>
        <v>13.666666666666666</v>
      </c>
      <c r="EU92" s="63"/>
      <c r="EV92" s="396">
        <f>EQ92+EX$20-EJ92</f>
        <v>216</v>
      </c>
      <c r="EW92" s="400">
        <f>ER92+EX$20-EL92</f>
        <v>217</v>
      </c>
      <c r="EX92" s="397">
        <f>IF(EJ92&gt;0,EV92/EJ92," " )</f>
        <v>13.5</v>
      </c>
      <c r="EY92" s="74">
        <f>IF(EL92&gt;0,EW92/EL92," " )</f>
        <v>14.466666666666667</v>
      </c>
      <c r="EZ92" s="63"/>
      <c r="FA92" s="368">
        <f>EJ92-EM92</f>
        <v>16</v>
      </c>
      <c r="FB92" s="369">
        <f>EM92</f>
        <v>0</v>
      </c>
      <c r="FC92" s="398">
        <f>G92+L92+Q92+V92+AA92+AF92+AK92+AP92+AU92+AZ92+BE92+BJ92+BO92+BT92+BY92+CD92+CI92+CN92+CS92+CX92+DC92+DH92+DM92+DR92+DW92+EB92+EG92</f>
        <v>3.1841825445533671</v>
      </c>
      <c r="FD92" s="476">
        <f>IF(EJ92&gt;0,FC92/EJ92," " )</f>
        <v>0.19901140903458545</v>
      </c>
      <c r="FE92" s="488">
        <f>H92+M92+R92+W92+AB92+AG92+AL92+AQ92+AV92+BA92+BF92+BK92+BP92+BU92+BZ92+CE92+CJ92+CO92+CT92+CY92+DD92+DI92+DN92+DS92+DX92+EC92+EH92</f>
        <v>2.7350498826287142</v>
      </c>
      <c r="FF92" s="232">
        <f>IF(EJ92&gt;0,FE92/EJ92," " )</f>
        <v>0.17094061766429464</v>
      </c>
      <c r="FG92" s="15"/>
      <c r="FH92" s="37">
        <f t="shared" si="0"/>
        <v>66</v>
      </c>
    </row>
    <row r="93" spans="2:164" ht="17" customHeight="1" thickBot="1" x14ac:dyDescent="0.25">
      <c r="B93" s="530" t="s">
        <v>299</v>
      </c>
      <c r="C93" s="531" t="s">
        <v>300</v>
      </c>
      <c r="D93" s="403"/>
      <c r="E93" s="405"/>
      <c r="F93" s="283"/>
      <c r="G93" s="283"/>
      <c r="H93" s="357"/>
      <c r="I93" s="357"/>
      <c r="J93" s="286"/>
      <c r="K93" s="283"/>
      <c r="L93" s="283"/>
      <c r="M93" s="357"/>
      <c r="N93" s="357"/>
      <c r="O93" s="286"/>
      <c r="P93" s="283"/>
      <c r="Q93" s="283"/>
      <c r="R93" s="357"/>
      <c r="S93" s="357"/>
      <c r="T93" s="286"/>
      <c r="U93" s="283"/>
      <c r="V93" s="283"/>
      <c r="W93" s="357"/>
      <c r="X93" s="357"/>
      <c r="Y93" s="286"/>
      <c r="Z93" s="283"/>
      <c r="AA93" s="356"/>
      <c r="AB93" s="362"/>
      <c r="AC93" s="357"/>
      <c r="AD93" s="286"/>
      <c r="AE93" s="283"/>
      <c r="AF93" s="283"/>
      <c r="AG93" s="357"/>
      <c r="AH93" s="357"/>
      <c r="AI93" s="286"/>
      <c r="AJ93" s="283"/>
      <c r="AK93" s="283"/>
      <c r="AL93" s="283"/>
      <c r="AM93" s="283"/>
      <c r="AN93" s="283"/>
      <c r="AO93" s="283"/>
      <c r="AP93" s="283"/>
      <c r="AQ93" s="357"/>
      <c r="AR93" s="357"/>
      <c r="AS93" s="286"/>
      <c r="AT93" s="283"/>
      <c r="AU93" s="283"/>
      <c r="AV93" s="357"/>
      <c r="AW93" s="357"/>
      <c r="AX93" s="286"/>
      <c r="AY93" s="283"/>
      <c r="AZ93" s="283"/>
      <c r="BA93" s="357"/>
      <c r="BB93" s="357"/>
      <c r="BC93" s="286"/>
      <c r="BD93" s="283"/>
      <c r="BE93" s="356"/>
      <c r="BF93" s="362"/>
      <c r="BG93" s="357"/>
      <c r="BH93" s="286"/>
      <c r="BI93" s="283"/>
      <c r="BJ93" s="283"/>
      <c r="BK93" s="357"/>
      <c r="BL93" s="357"/>
      <c r="BM93" s="407"/>
      <c r="BN93" s="283"/>
      <c r="BO93" s="283"/>
      <c r="BP93" s="357"/>
      <c r="BQ93" s="357"/>
      <c r="BR93" s="286"/>
      <c r="BS93" s="283"/>
      <c r="BT93" s="283"/>
      <c r="BU93" s="357"/>
      <c r="BV93" s="357"/>
      <c r="BW93" s="286"/>
      <c r="BX93" s="283"/>
      <c r="BY93" s="356"/>
      <c r="BZ93" s="362"/>
      <c r="CA93" s="357"/>
      <c r="CB93" s="286"/>
      <c r="CC93" s="283">
        <v>16</v>
      </c>
      <c r="CD93" s="356">
        <v>0.44999999999999996</v>
      </c>
      <c r="CE93" s="362">
        <v>0.3833333333333333</v>
      </c>
      <c r="CF93" s="357">
        <f>SUM(CB93:CC93)+IF(CB93="B",1,0)*CB$102+IF(CC93="B",1,0)*CC$102+IF(CB93="Løype",1)*$O$4+IF(CC93="Løype",1)*$O$4+IF(CB93="Arr",1)*$O$5+IF(CC93="Arr",1)*$O$5</f>
        <v>16</v>
      </c>
      <c r="CG93" s="286"/>
      <c r="CH93" s="283"/>
      <c r="CI93" s="283"/>
      <c r="CJ93" s="357"/>
      <c r="CK93" s="357">
        <f>SUM(CG93:CH93)+IF(CG93="B",1,0)*CG$102+IF(CH93="B",1,0)*CH$102+IF(CG93="Løype",1)*$O$4+IF(CH93="Løype",1)*$O$4+IF(CG93="Arr",1)*$O$5+IF(CH93="Arr",1)*$O$5</f>
        <v>0</v>
      </c>
      <c r="CL93" s="286"/>
      <c r="CM93" s="283"/>
      <c r="CN93" s="283"/>
      <c r="CO93" s="357"/>
      <c r="CP93" s="357">
        <f>SUM(CL93:CM93)+IF(CL93="B",1,0)*CL$102+IF(CM93="B",1,0)*CM$102+IF(CL93="Løype",1)*$O$4+IF(CM93="Løype",1)*$O$4+IF(CL93="Arr",1)*$O$5+IF(CM93="Arr",1)*$O$5</f>
        <v>0</v>
      </c>
      <c r="CQ93" s="286"/>
      <c r="CR93" s="283"/>
      <c r="CS93" s="283"/>
      <c r="CT93" s="357"/>
      <c r="CU93" s="357">
        <f>SUM(CQ93:CR93)+IF(CQ93="B",1,0)*CQ$102+IF(CR93="B",1,0)*CR$102+IF(CQ93="Løype",1)*$O$4+IF(CR93="Løype",1)*$O$4+IF(CQ93="Arr",1)*$O$5+IF(CR93="Arr",1)*$O$5</f>
        <v>0</v>
      </c>
      <c r="CV93" s="286"/>
      <c r="CW93" s="283">
        <v>26</v>
      </c>
      <c r="CX93" s="356">
        <v>0.13636363636363635</v>
      </c>
      <c r="CY93" s="362">
        <v>1.51515151515151E-2</v>
      </c>
      <c r="CZ93" s="357">
        <f>SUM(CV93:CW93)+IF(CV93="B",1,0)*CV$102+IF(CW93="B",1,0)*CW$102+IF(CV93="Løype",1)*$O$4+IF(CW93="Løype",1)*$O$4+IF(CV93="Arr",1)*$O$5+IF(CW93="Arr",1)*$O$5</f>
        <v>26</v>
      </c>
      <c r="DA93" s="286"/>
      <c r="DB93" s="283">
        <v>19</v>
      </c>
      <c r="DC93" s="356">
        <v>0.1875</v>
      </c>
      <c r="DD93" s="362">
        <v>0.14583333333333337</v>
      </c>
      <c r="DE93" s="357">
        <f>SUM(DA93:DB93)+IF(DA93="B",1,0)*DA$102+IF(DB93="B",1,0)*DB$102+IF(DA93="Løype",1)*$O$4+IF(DB93="Løype",1)*$O$4+IF(DA93="Arr",1)*$O$5+IF(DB93="Arr",1)*$O$5</f>
        <v>19</v>
      </c>
      <c r="DF93" s="286"/>
      <c r="DG93" s="283">
        <v>25</v>
      </c>
      <c r="DH93" s="356">
        <v>0.31944444444444442</v>
      </c>
      <c r="DI93" s="362">
        <v>9.722222222222221E-2</v>
      </c>
      <c r="DJ93" s="357">
        <f>SUM(DF93:DG93)+IF(DF93="B",1,0)*DF$102+IF(DG93="B",1,0)*DG$102+IF(DF93="Løype",1)*$O$4+IF(DG93="Løype",1)*$O$4+IF(DF93="Arr",1)*$O$5+IF(DG93="Arr",1)*$O$5</f>
        <v>25</v>
      </c>
      <c r="DK93" s="286"/>
      <c r="DL93" s="283"/>
      <c r="DM93" s="283"/>
      <c r="DN93" s="357"/>
      <c r="DO93" s="357">
        <f>SUM(DK93:DL93)+IF(DK93="B",1,0)*DK$102+IF(DL93="B",1,0)*DL$102+IF(DK93="Løype",1)*$O$4+IF(DL93="Løype",1)*$O$4+IF(DK93="Arr",1)*$O$5+IF(DL93="Arr",1)*$O$5</f>
        <v>0</v>
      </c>
      <c r="DP93" s="286"/>
      <c r="DQ93" s="283"/>
      <c r="DR93" s="283"/>
      <c r="DS93" s="357"/>
      <c r="DT93" s="357">
        <f>SUM(DP93:DQ93)+IF(DP93="B",1,0)*DP$102+IF(DQ93="B",1,0)*DQ$102+IF(DP93="Løype",1)*$O$4+IF(DQ93="Løype",1)*$O$4+IF(DP93="Arr",1)*$O$5+IF(DQ93="Arr",1)*$O$5</f>
        <v>0</v>
      </c>
      <c r="DU93" s="286"/>
      <c r="DV93" s="283"/>
      <c r="DW93" s="283"/>
      <c r="DX93" s="357"/>
      <c r="DY93" s="357">
        <f>SUM(DU93:DV93)+IF(DU93="B",1,0)*DU$102+IF(DV93="B",1,0)*DV$102+IF(DU93="Løype",1)*$O$4+IF(DV93="Løype",1)*$O$4+IF(DU93="Arr",1)*$O$5+IF(DV93="Arr",1)*$O$5</f>
        <v>0</v>
      </c>
      <c r="DZ93" s="551"/>
      <c r="EA93" s="513"/>
      <c r="EB93" s="453"/>
      <c r="EC93" s="492"/>
      <c r="ED93" s="554">
        <f>SUM(DZ93:EA93)+IF(DZ93="B",1,0)*DZ$102+IF(EA93="B",1,0)*EA$102+IF(DZ93="Løype",1)*$O$4+IF(EA93="Løype",1)*$O$4+IF(DZ93="Arr",1)*$O$5+IF(EA93="Arr",1)*$O$5</f>
        <v>0</v>
      </c>
      <c r="EE93" s="551"/>
      <c r="EF93" s="513"/>
      <c r="EG93" s="453"/>
      <c r="EH93" s="492"/>
      <c r="EI93" s="493">
        <f>SUM(EE93:EF93)+IF(EE93="B",1,0)*EE$102+IF(EF93="B",1,0)*EF$102+IF(EE93="Løype",1)*$O$4+IF(EF93="Løype",1)*$O$4+IF(EE93="Arr",1)*$O$5+IF(EF93="Arr",1)*$O$5</f>
        <v>0</v>
      </c>
      <c r="EJ93" s="528">
        <f>COUNTIF($E93:$EI93,"&gt;0")/4+COUNTIF($E93:$EI93,"B")/4+COUNTIF($E93:$EI93,"Arr")/4+COUNTIF($E93:$EI93,"Løype")/4</f>
        <v>4</v>
      </c>
      <c r="EK93" s="575">
        <f>COUNTIF($BH93:$EI93,"&gt;0")/4+COUNTIF($BH93:$EI93,"B")/4+COUNTIF($BH93:$EI93,"Arr")/4+COUNTIF($BH93:$EI93,"Løype")/4</f>
        <v>4</v>
      </c>
      <c r="EL93" s="293">
        <f>COUNTIF($E93:$EI93,"&gt;0")/4+COUNTIF($E93:$EI93,"Arr")/4+COUNTIF($E93:$EI93,"Løype")/4-COUNTIF($E93:$EI93,"B")*3/4</f>
        <v>4</v>
      </c>
      <c r="EM93" s="293">
        <f>COUNTIF(E93:EI93,"Arr")+COUNTIF(E93:EI93,"Løype")</f>
        <v>0</v>
      </c>
      <c r="EN93" s="569">
        <f>COUNTIF(BH93:EI93,"Arr")+COUNTIF(BH93:EI93,"Løype")</f>
        <v>0</v>
      </c>
      <c r="EO93" s="390">
        <f>EK93-EN93</f>
        <v>4</v>
      </c>
      <c r="EP93" s="15"/>
      <c r="EQ93" s="392">
        <f>$I93+$N93+$S93+$X93+$AC93+$AH93+$AM93+$AR93+$AW93+$BB93+$BG93+$BL93+$BQ93+$BV93+$CA93+$CF93+$CK93+$CP93+$CU93+$CZ93+$DE93+$DJ93+$DO93+$DT93+$DY93+$ED93+$EI93</f>
        <v>86</v>
      </c>
      <c r="ER93" s="191">
        <f>IF(OR($E93="B",$F93="B"),0,$I93)+IF(OR($J93="B",$K93="B"),0,$N93)+IF(OR($O93="B",$P93="B"),0,$S93)+IF(OR($T93="B",$U93="B"),0,$X93)+IF(OR($Y93="B",$Z93="B"),0,$AC93)+IF(OR($AD93="B",$AE93="B"),0,$AH93)+IF(OR($AI93="B",$AJ93="B"),0,$AM93)+IF(OR($HP72="B",$AO93="B"),0,$AR93)+IF(OR($AS93="B",$AT93="B"),0,$AW93)+IF(OR($AX93="B",$AY93="B"),0,$BB93)+IF(OR($BC93="B",$BD93="B"),0,$BG93)+IF(OR($BH93="B",$BI93="B"),0,$BL93)+IF(OR($BM93="B",$BN93="B"),0,$BQ93)+IF(OR($BR93="B",$BS93="B"),0,$BV93)+IF(OR($BW93="B",$BX93="B"),0,$CA93)+IF(OR($CB93="B",$CC93="B"),0,$CF93)+IF(OR($CG93="B",$CH93="B"),0,$CK93)+IF(OR($CL93="B",$CM93="B"),0,$CP93)+IF(OR($CQ93="B",$CR93="B"),0,$CU93)+IF(OR($CV93="B",$CW93="B"),0,$CZ93)+IF(OR($DA93="B",$DB93="B"),0,$DE93)+IF(OR($DF93="B",$DG93="B"),0,$DJ93)+IF(OR($DK93="B",$DL93="B"),0,$DO93)+IF(OR($DP93="B",$DQ93="B"),0,$DT93)+IF(OR($DU93="B",$DV93="B"),0,$DY93)+IF(OR($DZ93="B",$EA93="B"),0,$ED93)+IF(OR($EE93="B",$EF93="B"),0,$EI93)</f>
        <v>86</v>
      </c>
      <c r="ES93" s="409">
        <f>IF(EJ93&gt;0,EQ93/EJ93," " )</f>
        <v>21.5</v>
      </c>
      <c r="ET93" s="393">
        <f>IF(EL93&gt;0,ER93/EL93," " )</f>
        <v>21.5</v>
      </c>
      <c r="EU93" s="63"/>
      <c r="EV93" s="396">
        <f>EQ93+EX$20-EJ93</f>
        <v>109</v>
      </c>
      <c r="EW93" s="400">
        <f>ER93+EX$20-EL93</f>
        <v>109</v>
      </c>
      <c r="EX93" s="397">
        <f>IF(EJ93&gt;0,EV93/EJ93," " )</f>
        <v>27.25</v>
      </c>
      <c r="EY93" s="74">
        <f>IF(EL93&gt;0,EW93/EL93," " )</f>
        <v>27.25</v>
      </c>
      <c r="EZ93" s="63"/>
      <c r="FA93" s="368">
        <f>EJ93-EM93</f>
        <v>4</v>
      </c>
      <c r="FB93" s="369">
        <f>EM93</f>
        <v>0</v>
      </c>
      <c r="FC93" s="398">
        <f>G93+L93+Q93+V93+AA93+AF93+AK93+AP93+AU93+AZ93+BE93+BJ93+BO93+BT93+BY93+CD93+CI93+CN93+CS93+CX93+DC93+DH93+DM93+DR93+DW93+EB93+EG93</f>
        <v>1.0933080808080806</v>
      </c>
      <c r="FD93" s="476">
        <f>IF(EJ93&gt;0,FC93/EJ93," " )</f>
        <v>0.27332702020202015</v>
      </c>
      <c r="FE93" s="488">
        <f>H93+M93+R93+W93+AB93+AG93+AL93+AQ93+AV93+BA93+BF93+BK93+BP93+BU93+BZ93+CE93+CJ93+CO93+CT93+CY93+DD93+DI93+DN93+DS93+DX93+EC93+EH93</f>
        <v>0.64154040404040391</v>
      </c>
      <c r="FF93" s="232">
        <f>IF(EJ93&gt;0,FE93/EJ93," " )</f>
        <v>0.16038510101010098</v>
      </c>
      <c r="FG93" s="15"/>
      <c r="FH93" s="37">
        <f t="shared" si="0"/>
        <v>67</v>
      </c>
    </row>
    <row r="94" spans="2:164" ht="17" customHeight="1" thickBot="1" x14ac:dyDescent="0.25">
      <c r="B94" s="530" t="s">
        <v>75</v>
      </c>
      <c r="C94" s="531" t="s">
        <v>76</v>
      </c>
      <c r="D94" s="403">
        <v>269212</v>
      </c>
      <c r="E94" s="405"/>
      <c r="F94" s="283"/>
      <c r="G94" s="283"/>
      <c r="H94" s="357"/>
      <c r="I94" s="357">
        <f>SUM(E94:F94)+IF(E94="B",1,0)*E$102+IF(F94="B",1,0)*F$102+IF(E94="Løype",1)*$O$4+IF(F94="Løype",1)*$O$4+IF(E94="Arr",1)*$O$5+IF(F94="Arr",1)*$O$5</f>
        <v>0</v>
      </c>
      <c r="J94" s="286"/>
      <c r="K94" s="283">
        <v>15</v>
      </c>
      <c r="L94" s="356">
        <v>0.05</v>
      </c>
      <c r="M94" s="362">
        <v>0.10416666666666663</v>
      </c>
      <c r="N94" s="357">
        <f>SUM(J94:K94)+IF(J94="B",1,0)*J$102+IF(K94="B",1,0)*K$102+IF(J94="Løype",1)*$O$4+IF(K94="Løype",1)*$O$4+IF(J94="Arr",1)*$O$5+IF(K94="Arr",1)*$O$5</f>
        <v>15</v>
      </c>
      <c r="O94" s="286"/>
      <c r="P94" s="283"/>
      <c r="Q94" s="283"/>
      <c r="R94" s="357"/>
      <c r="S94" s="357">
        <f>SUM(O94:P94)+IF(O94="B",1,0)*O$102+IF(P94="B",1,0)*P$102+IF(O94="Løype",1)*$O$4+IF(P94="Løype",1)*$O$4+IF(O94="Arr",1)*$O$5+IF(P94="Arr",1)*$O$5</f>
        <v>0</v>
      </c>
      <c r="T94" s="286"/>
      <c r="U94" s="283"/>
      <c r="V94" s="283"/>
      <c r="W94" s="357"/>
      <c r="X94" s="357">
        <f>SUM(T94:U94)+IF(T94="B",1,0)*T$102+IF(U94="B",1,0)*U$102+IF(T94="Løype",1)*$O$4+IF(U94="Løype",1)*$O$4+IF(T94="Arr",1)*$O$5+IF(U94="Arr",1)*$O$5</f>
        <v>0</v>
      </c>
      <c r="Y94" s="286"/>
      <c r="Z94" s="283"/>
      <c r="AA94" s="283"/>
      <c r="AB94" s="357"/>
      <c r="AC94" s="357">
        <f>SUM(Y94:Z94)+IF(Y94="B",1,0)*Y$102+IF(Z94="B",1,0)*Z$102+IF(Y94="Løype",1)*$O$4+IF(Z94="Løype",1)*$O$4+IF(Y94="Arr",1)*$O$5+IF(Z94="Arr",1)*$O$5</f>
        <v>0</v>
      </c>
      <c r="AD94" s="286"/>
      <c r="AE94" s="283"/>
      <c r="AF94" s="356"/>
      <c r="AG94" s="362"/>
      <c r="AH94" s="357">
        <f>SUM(AD94:AE94)+IF(AD94="B",1,0)*AD$102+IF(AE94="B",1,0)*AE$102+IF(AD94="Løype",1)*$O$4+IF(AE94="Løype",1)*$O$4+IF(AD94="Arr",1)*$O$5+IF(AE94="Arr",1)*$O$5</f>
        <v>0</v>
      </c>
      <c r="AI94" s="286"/>
      <c r="AJ94" s="283"/>
      <c r="AK94" s="283"/>
      <c r="AL94" s="283"/>
      <c r="AM94" s="283">
        <f>SUM(AI94:AJ94)+IF(AI94="B",1,0)*AI$102+IF(AJ94="B",1,0)*AJ$102+IF(AI94="Løype",1)*$O$4+IF(AJ94="Løype",1)*$O$4+IF(AI94="Arr",1)*$O$5+IF(AJ94="Arr",1)*$O$5</f>
        <v>0</v>
      </c>
      <c r="AN94" s="283"/>
      <c r="AO94" s="283"/>
      <c r="AP94" s="356"/>
      <c r="AQ94" s="362"/>
      <c r="AR94" s="357">
        <f>SUM(AN94:AO94)+IF(AN94="B",1,0)*AN$102+IF(AO94="B",1,0)*AO$102+IF(AN94="Løype",1)*$O$4+IF(AO94="Løype",1)*$O$4+IF(AN94="Arr",1)*$O$5+IF(AO94="Arr",1)*$O$5</f>
        <v>0</v>
      </c>
      <c r="AS94" s="286"/>
      <c r="AT94" s="283"/>
      <c r="AU94" s="283"/>
      <c r="AV94" s="357"/>
      <c r="AW94" s="357">
        <f>SUM(AS94:AT94)+IF(AS94="B",1,0)*AS$102+IF(AT94="B",1,0)*AT$102+IF(AS94="Løype",1)*$O$4+IF(AT94="Løype",1)*$O$4+IF(AS94="Arr",1)*$O$5+IF(AT94="Arr",1)*$O$5</f>
        <v>0</v>
      </c>
      <c r="AX94" s="286"/>
      <c r="AY94" s="283"/>
      <c r="AZ94" s="356"/>
      <c r="BA94" s="362"/>
      <c r="BB94" s="357">
        <f>SUM(AX94:AY94)+IF(AX94="B",1,0)*AX$102+IF(AY94="B",1,0)*AY$102+IF(AX94="Løype",1)*$O$4+IF(AY94="Løype",1)*$O$4+IF(AX94="Arr",1)*$O$5+IF(AY94="Arr",1)*$O$5</f>
        <v>0</v>
      </c>
      <c r="BC94" s="286"/>
      <c r="BD94" s="283"/>
      <c r="BE94" s="283"/>
      <c r="BF94" s="357"/>
      <c r="BG94" s="357">
        <f>SUM(BC94:BD94)+IF(BC94="B",1,0)*BC$102+IF(BD94="B",1,0)*BD$102+IF(BC94="Løype",1)*$O$4+IF(BD94="Løype",1)*$O$4+IF(BC94="Arr",1)*$O$5+IF(BD94="Arr",1)*$O$5</f>
        <v>0</v>
      </c>
      <c r="BH94" s="286"/>
      <c r="BI94" s="283"/>
      <c r="BJ94" s="283"/>
      <c r="BK94" s="357"/>
      <c r="BL94" s="357">
        <f>SUM(BH94:BI94)+IF(BH94="B",1,0)*BH$102+IF(BI94="B",1,0)*BI$102+IF(BH94="Løype",1)*$O$4+IF(BI94="Løype",1)*$O$4+IF(BH94="Arr",1)*$O$5+IF(BI94="Arr",1)*$O$5</f>
        <v>0</v>
      </c>
      <c r="BM94" s="407"/>
      <c r="BN94" s="283"/>
      <c r="BO94" s="283"/>
      <c r="BP94" s="357"/>
      <c r="BQ94" s="357">
        <f>SUM(BM94:BN94)+IF(BM94="B",1,0)*BM$102+IF(BN94="B",1,0)*BN$102+IF(BM94="Løype",1)*$O$4+IF(BN94="Løype",1)*$O$4+IF(BM94="Arr",1)*$O$5+IF(BN94="Arr",1)*$O$5</f>
        <v>0</v>
      </c>
      <c r="BR94" s="286"/>
      <c r="BS94" s="283"/>
      <c r="BT94" s="283"/>
      <c r="BU94" s="357"/>
      <c r="BV94" s="357">
        <f>SUM(BR94:BS94)+IF(BR94="B",1,0)*BR$102+IF(BS94="B",1,0)*BS$102+IF(BR94="Løype",1)*$O$4+IF(BS94="Løype",1)*$O$4+IF(BR94="Arr",1)*$O$5+IF(BS94="Arr",1)*$O$5</f>
        <v>0</v>
      </c>
      <c r="BW94" s="286"/>
      <c r="BX94" s="283"/>
      <c r="BY94" s="283"/>
      <c r="BZ94" s="357"/>
      <c r="CA94" s="357">
        <f>SUM(BW94:BX94)+IF(BW94="B",1,0)*BW$102+IF(BX94="B",1,0)*BX$102+IF(BW94="Løype",1)*$O$4+IF(BX94="Løype",1)*$O$4+IF(BW94="Arr",1)*$O$5+IF(BX94="Arr",1)*$O$5</f>
        <v>0</v>
      </c>
      <c r="CB94" s="286"/>
      <c r="CC94" s="283"/>
      <c r="CD94" s="283"/>
      <c r="CE94" s="357"/>
      <c r="CF94" s="357">
        <f>SUM(CB94:CC94)+IF(CB94="B",1,0)*CB$102+IF(CC94="B",1,0)*CC$102+IF(CB94="Løype",1)*$O$4+IF(CC94="Løype",1)*$O$4+IF(CB94="Arr",1)*$O$5+IF(CC94="Arr",1)*$O$5</f>
        <v>0</v>
      </c>
      <c r="CG94" s="286"/>
      <c r="CH94" s="283"/>
      <c r="CI94" s="283"/>
      <c r="CJ94" s="357"/>
      <c r="CK94" s="357">
        <f>SUM(CG94:CH94)+IF(CG94="B",1,0)*CG$102+IF(CH94="B",1,0)*CH$102+IF(CG94="Løype",1)*$O$4+IF(CH94="Løype",1)*$O$4+IF(CG94="Arr",1)*$O$5+IF(CH94="Arr",1)*$O$5</f>
        <v>0</v>
      </c>
      <c r="CL94" s="286"/>
      <c r="CM94" s="283"/>
      <c r="CN94" s="283"/>
      <c r="CO94" s="357"/>
      <c r="CP94" s="357">
        <f>SUM(CL94:CM94)+IF(CL94="B",1,0)*CL$102+IF(CM94="B",1,0)*CM$102+IF(CL94="Løype",1)*$O$4+IF(CM94="Løype",1)*$O$4+IF(CL94="Arr",1)*$O$5+IF(CM94="Arr",1)*$O$5</f>
        <v>0</v>
      </c>
      <c r="CQ94" s="286"/>
      <c r="CR94" s="283"/>
      <c r="CS94" s="283"/>
      <c r="CT94" s="357"/>
      <c r="CU94" s="357">
        <f>SUM(CQ94:CR94)+IF(CQ94="B",1,0)*CQ$102+IF(CR94="B",1,0)*CR$102+IF(CQ94="Løype",1)*$O$4+IF(CR94="Løype",1)*$O$4+IF(CQ94="Arr",1)*$O$5+IF(CR94="Arr",1)*$O$5</f>
        <v>0</v>
      </c>
      <c r="CV94" s="286"/>
      <c r="CW94" s="283"/>
      <c r="CX94" s="356"/>
      <c r="CY94" s="357"/>
      <c r="CZ94" s="357">
        <f>SUM(CV94:CW94)+IF(CV94="B",1,0)*CV$102+IF(CW94="B",1,0)*CW$102+IF(CV94="Løype",1)*$O$4+IF(CW94="Løype",1)*$O$4+IF(CV94="Arr",1)*$O$5+IF(CW94="Arr",1)*$O$5</f>
        <v>0</v>
      </c>
      <c r="DA94" s="286"/>
      <c r="DB94" s="283"/>
      <c r="DC94" s="356"/>
      <c r="DD94" s="357"/>
      <c r="DE94" s="357">
        <f>SUM(DA94:DB94)+IF(DA94="B",1,0)*DA$102+IF(DB94="B",1,0)*DB$102+IF(DA94="Løype",1)*$O$4+IF(DB94="Løype",1)*$O$4+IF(DA94="Arr",1)*$O$5+IF(DB94="Arr",1)*$O$5</f>
        <v>0</v>
      </c>
      <c r="DF94" s="286"/>
      <c r="DG94" s="283"/>
      <c r="DH94" s="283"/>
      <c r="DI94" s="357"/>
      <c r="DJ94" s="357">
        <f>SUM(DF94:DG94)+IF(DF94="B",1,0)*DF$102+IF(DG94="B",1,0)*DG$102+IF(DF94="Løype",1)*$O$4+IF(DG94="Løype",1)*$O$4+IF(DF94="Arr",1)*$O$5+IF(DG94="Arr",1)*$O$5</f>
        <v>0</v>
      </c>
      <c r="DK94" s="286"/>
      <c r="DL94" s="283"/>
      <c r="DM94" s="283"/>
      <c r="DN94" s="357"/>
      <c r="DO94" s="357">
        <f>SUM(DK94:DL94)+IF(DK94="B",1,0)*DK$102+IF(DL94="B",1,0)*DL$102+IF(DK94="Løype",1)*$O$4+IF(DL94="Løype",1)*$O$4+IF(DK94="Arr",1)*$O$5+IF(DL94="Arr",1)*$O$5</f>
        <v>0</v>
      </c>
      <c r="DP94" s="286"/>
      <c r="DQ94" s="283"/>
      <c r="DR94" s="283"/>
      <c r="DS94" s="357"/>
      <c r="DT94" s="357">
        <f>SUM(DP94:DQ94)+IF(DP94="B",1,0)*DP$102+IF(DQ94="B",1,0)*DQ$102+IF(DP94="Løype",1)*$O$4+IF(DQ94="Løype",1)*$O$4+IF(DP94="Arr",1)*$O$5+IF(DQ94="Arr",1)*$O$5</f>
        <v>0</v>
      </c>
      <c r="DU94" s="286"/>
      <c r="DV94" s="283"/>
      <c r="DW94" s="283"/>
      <c r="DX94" s="357"/>
      <c r="DY94" s="357">
        <f>SUM(DU94:DV94)+IF(DU94="B",1,0)*DU$102+IF(DV94="B",1,0)*DV$102+IF(DU94="Løype",1)*$O$4+IF(DV94="Løype",1)*$O$4+IF(DU94="Arr",1)*$O$5+IF(DV94="Arr",1)*$O$5</f>
        <v>0</v>
      </c>
      <c r="DZ94" s="551"/>
      <c r="EA94" s="513"/>
      <c r="EB94" s="453"/>
      <c r="EC94" s="492"/>
      <c r="ED94" s="554">
        <f>SUM(DZ94:EA94)+IF(DZ94="B",1,0)*DZ$102+IF(EA94="B",1,0)*EA$102+IF(DZ94="Løype",1)*$O$4+IF(EA94="Løype",1)*$O$4+IF(DZ94="Arr",1)*$O$5+IF(EA94="Arr",1)*$O$5</f>
        <v>0</v>
      </c>
      <c r="EE94" s="551"/>
      <c r="EF94" s="513"/>
      <c r="EG94" s="453"/>
      <c r="EH94" s="492"/>
      <c r="EI94" s="493">
        <f>SUM(EE94:EF94)+IF(EE94="B",1,0)*EE$102+IF(EF94="B",1,0)*EF$102+IF(EE94="Løype",1)*$O$4+IF(EF94="Løype",1)*$O$4+IF(EE94="Arr",1)*$O$5+IF(EF94="Arr",1)*$O$5</f>
        <v>0</v>
      </c>
      <c r="EJ94" s="528">
        <f>COUNTIF($E94:$EI94,"&gt;0")/4+COUNTIF($E94:$EI94,"B")/4+COUNTIF($E94:$EI94,"Arr")/4+COUNTIF($E94:$EI94,"Løype")/4</f>
        <v>1</v>
      </c>
      <c r="EK94" s="575">
        <f>COUNTIF($BH94:$EI94,"&gt;0")/4+COUNTIF($BH94:$EI94,"B")/4+COUNTIF($BH94:$EI94,"Arr")/4+COUNTIF($BH94:$EI94,"Løype")/4</f>
        <v>0</v>
      </c>
      <c r="EL94" s="293">
        <f>COUNTIF($E94:$EI94,"&gt;0")/4+COUNTIF($E94:$EI94,"Arr")/4+COUNTIF($E94:$EI94,"Løype")/4-COUNTIF($E94:$EI94,"B")*3/4</f>
        <v>1</v>
      </c>
      <c r="EM94" s="293">
        <f>COUNTIF(E94:EI94,"Arr")+COUNTIF(E94:EI94,"Løype")</f>
        <v>0</v>
      </c>
      <c r="EN94" s="569">
        <f>COUNTIF(BH94:EI94,"Arr")+COUNTIF(BH94:EI94,"Løype")</f>
        <v>0</v>
      </c>
      <c r="EO94" s="390">
        <f>EK94-EN94</f>
        <v>0</v>
      </c>
      <c r="EP94" s="15"/>
      <c r="EQ94" s="392">
        <f>$I94+$N94+$S94+$X94+$AC94+$AH94+$AM94+$AR94+$AW94+$BB94+$BG94+$BL94+$BQ94+$BV94+$CA94+$CF94+$CK94+$CP94+$CU94+$CZ94+$DE94+$DJ94+$DO94+$DT94+$DY94+$ED94+$EI94</f>
        <v>15</v>
      </c>
      <c r="ER94" s="191">
        <f>IF(OR($E94="B",$F94="B"),0,$I94)+IF(OR($J94="B",$K94="B"),0,$N94)+IF(OR($O94="B",$P94="B"),0,$S94)+IF(OR($T94="B",$U94="B"),0,$X94)+IF(OR($Y94="B",$Z94="B"),0,$AC94)+IF(OR($AD94="B",$AE94="B"),0,$AH94)+IF(OR($AI94="B",$AJ94="B"),0,$AM94)+IF(OR($HP73="B",$AO94="B"),0,$AR94)+IF(OR($AS94="B",$AT94="B"),0,$AW94)+IF(OR($AX94="B",$AY94="B"),0,$BB94)+IF(OR($BC94="B",$BD94="B"),0,$BG94)+IF(OR($BH94="B",$BI94="B"),0,$BL94)+IF(OR($BM94="B",$BN94="B"),0,$BQ94)+IF(OR($BR94="B",$BS94="B"),0,$BV94)+IF(OR($BW94="B",$BX94="B"),0,$CA94)+IF(OR($CB94="B",$CC94="B"),0,$CF94)+IF(OR($CG94="B",$CH94="B"),0,$CK94)+IF(OR($CL94="B",$CM94="B"),0,$CP94)+IF(OR($CQ94="B",$CR94="B"),0,$CU94)+IF(OR($CV94="B",$CW94="B"),0,$CZ94)+IF(OR($DA94="B",$DB94="B"),0,$DE94)+IF(OR($DF94="B",$DG94="B"),0,$DJ94)+IF(OR($DK94="B",$DL94="B"),0,$DO94)+IF(OR($DP94="B",$DQ94="B"),0,$DT94)+IF(OR($DU94="B",$DV94="B"),0,$DY94)+IF(OR($DZ94="B",$EA94="B"),0,$ED94)+IF(OR($EE94="B",$EF94="B"),0,$EI94)</f>
        <v>15</v>
      </c>
      <c r="ES94" s="409">
        <f>IF(EJ94&gt;0,EQ94/EJ94," " )</f>
        <v>15</v>
      </c>
      <c r="ET94" s="393">
        <f>IF(EL94&gt;0,ER94/EL94," " )</f>
        <v>15</v>
      </c>
      <c r="EU94" s="63"/>
      <c r="EV94" s="396">
        <f>EQ94+EX$20-EJ94</f>
        <v>41</v>
      </c>
      <c r="EW94" s="400">
        <f>ER94+EX$20-EL94</f>
        <v>41</v>
      </c>
      <c r="EX94" s="397">
        <f>IF(EJ94&gt;0,EV94/EJ94," " )</f>
        <v>41</v>
      </c>
      <c r="EY94" s="74">
        <f>IF(EL94&gt;0,EW94/EL94," " )</f>
        <v>41</v>
      </c>
      <c r="EZ94" s="63"/>
      <c r="FA94" s="368">
        <f>EJ94-EM94</f>
        <v>1</v>
      </c>
      <c r="FB94" s="369">
        <f>EM94</f>
        <v>0</v>
      </c>
      <c r="FC94" s="398">
        <f>G94+L94+Q94+V94+AA94+AF94+AK94+AP94+AU94+AZ94+BE94+BJ94+BO94+BT94+BY94+CD94+CI94+CN94+CS94+CX94+DC94+DH94+DM94+DR94+DW94+EB94+EG94</f>
        <v>0.05</v>
      </c>
      <c r="FD94" s="476">
        <f>IF(EJ94&gt;0,FC94/EJ94," " )</f>
        <v>0.05</v>
      </c>
      <c r="FE94" s="488">
        <f>H94+M94+R94+W94+AB94+AG94+AL94+AQ94+AV94+BA94+BF94+BK94+BP94+BU94+BZ94+CE94+CJ94+CO94+CT94+CY94+DD94+DI94+DN94+DS94+DX94+EC94+EH94</f>
        <v>0.10416666666666663</v>
      </c>
      <c r="FF94" s="232">
        <f>IF(EJ94&gt;0,FE94/EJ94," " )</f>
        <v>0.10416666666666663</v>
      </c>
      <c r="FG94" s="15"/>
      <c r="FH94" s="37">
        <f t="shared" si="0"/>
        <v>68</v>
      </c>
    </row>
    <row r="95" spans="2:164" ht="17" customHeight="1" thickBot="1" x14ac:dyDescent="0.25">
      <c r="B95" s="546" t="s">
        <v>357</v>
      </c>
      <c r="C95" s="547" t="s">
        <v>358</v>
      </c>
      <c r="D95" s="403"/>
      <c r="E95" s="405"/>
      <c r="F95" s="283"/>
      <c r="G95" s="356"/>
      <c r="H95" s="362"/>
      <c r="I95" s="357"/>
      <c r="J95" s="286"/>
      <c r="K95" s="283"/>
      <c r="L95" s="356"/>
      <c r="M95" s="362"/>
      <c r="N95" s="357"/>
      <c r="O95" s="286"/>
      <c r="P95" s="283"/>
      <c r="Q95" s="356"/>
      <c r="R95" s="362"/>
      <c r="S95" s="357"/>
      <c r="T95" s="286"/>
      <c r="U95" s="283"/>
      <c r="V95" s="356"/>
      <c r="W95" s="362"/>
      <c r="X95" s="357"/>
      <c r="Y95" s="286"/>
      <c r="Z95" s="283"/>
      <c r="AA95" s="356"/>
      <c r="AB95" s="362"/>
      <c r="AC95" s="357"/>
      <c r="AD95" s="286"/>
      <c r="AE95" s="283"/>
      <c r="AF95" s="356"/>
      <c r="AG95" s="362"/>
      <c r="AH95" s="357"/>
      <c r="AI95" s="286"/>
      <c r="AJ95" s="283"/>
      <c r="AK95" s="356"/>
      <c r="AL95" s="356"/>
      <c r="AM95" s="283"/>
      <c r="AN95" s="283"/>
      <c r="AO95" s="283"/>
      <c r="AP95" s="356"/>
      <c r="AQ95" s="362"/>
      <c r="AR95" s="357"/>
      <c r="AS95" s="286"/>
      <c r="AT95" s="283"/>
      <c r="AU95" s="356"/>
      <c r="AV95" s="362"/>
      <c r="AW95" s="357"/>
      <c r="AX95" s="286"/>
      <c r="AY95" s="283"/>
      <c r="AZ95" s="356"/>
      <c r="BA95" s="362"/>
      <c r="BB95" s="357"/>
      <c r="BC95" s="286"/>
      <c r="BD95" s="283"/>
      <c r="BE95" s="283"/>
      <c r="BF95" s="357"/>
      <c r="BG95" s="357"/>
      <c r="BH95" s="286"/>
      <c r="BI95" s="283"/>
      <c r="BJ95" s="283"/>
      <c r="BK95" s="357"/>
      <c r="BL95" s="357"/>
      <c r="BM95" s="407"/>
      <c r="BN95" s="283"/>
      <c r="BO95" s="356"/>
      <c r="BP95" s="362"/>
      <c r="BQ95" s="357"/>
      <c r="BR95" s="286"/>
      <c r="BS95" s="283"/>
      <c r="BT95" s="356"/>
      <c r="BU95" s="362"/>
      <c r="BV95" s="357"/>
      <c r="BW95" s="286"/>
      <c r="BX95" s="283"/>
      <c r="BY95" s="601"/>
      <c r="BZ95" s="620"/>
      <c r="CA95" s="357"/>
      <c r="CB95" s="286"/>
      <c r="CC95" s="283"/>
      <c r="CD95" s="283"/>
      <c r="CE95" s="357"/>
      <c r="CF95" s="357"/>
      <c r="CG95" s="286"/>
      <c r="CH95" s="283"/>
      <c r="CI95" s="356"/>
      <c r="CJ95" s="362"/>
      <c r="CK95" s="357"/>
      <c r="CL95" s="286"/>
      <c r="CM95" s="283"/>
      <c r="CN95" s="356"/>
      <c r="CO95" s="362"/>
      <c r="CP95" s="357"/>
      <c r="CQ95" s="286"/>
      <c r="CR95" s="283"/>
      <c r="CS95" s="283"/>
      <c r="CT95" s="357"/>
      <c r="CU95" s="357"/>
      <c r="CV95" s="286"/>
      <c r="CW95" s="283"/>
      <c r="CX95" s="356"/>
      <c r="CY95" s="362"/>
      <c r="CZ95" s="357"/>
      <c r="DA95" s="286"/>
      <c r="DB95" s="283"/>
      <c r="DC95" s="356"/>
      <c r="DD95" s="362"/>
      <c r="DE95" s="357"/>
      <c r="DF95" s="286">
        <v>3</v>
      </c>
      <c r="DG95" s="283"/>
      <c r="DH95" s="356">
        <v>1.388888888888884E-2</v>
      </c>
      <c r="DI95" s="362">
        <v>4.166666666666663E-2</v>
      </c>
      <c r="DJ95" s="357">
        <f>SUM(DF95:DG95)+IF(DF95="B",1,0)*DF$102+IF(DG95="B",1,0)*DG$102+IF(DF95="Løype",1)*$O$4+IF(DG95="Løype",1)*$O$4+IF(DF95="Arr",1)*$O$5+IF(DG95="Arr",1)*$O$5</f>
        <v>3</v>
      </c>
      <c r="DK95" s="286"/>
      <c r="DL95" s="283"/>
      <c r="DM95" s="283"/>
      <c r="DN95" s="357"/>
      <c r="DO95" s="357">
        <f>SUM(DK95:DL95)+IF(DK95="B",1,0)*DK$102+IF(DL95="B",1,0)*DL$102+IF(DK95="Løype",1)*$O$4+IF(DL95="Løype",1)*$O$4+IF(DK95="Arr",1)*$O$5+IF(DL95="Arr",1)*$O$5</f>
        <v>0</v>
      </c>
      <c r="DP95" s="286">
        <v>6</v>
      </c>
      <c r="DQ95" s="283"/>
      <c r="DR95" s="356">
        <v>8.6206896551724088E-2</v>
      </c>
      <c r="DS95" s="362">
        <v>0.18965517241379315</v>
      </c>
      <c r="DT95" s="357">
        <f>SUM(DP95:DQ95)+IF(DP95="B",1,0)*DP$102+IF(DQ95="B",1,0)*DQ$102+IF(DP95="Løype",1)*$O$4+IF(DQ95="Løype",1)*$O$4+IF(DP95="Arr",1)*$O$5+IF(DQ95="Arr",1)*$O$5</f>
        <v>6</v>
      </c>
      <c r="DU95" s="286"/>
      <c r="DV95" s="283"/>
      <c r="DW95" s="283"/>
      <c r="DX95" s="357"/>
      <c r="DY95" s="357">
        <f>SUM(DU95:DV95)+IF(DU95="B",1,0)*DU$102+IF(DV95="B",1,0)*DV$102+IF(DU95="Løype",1)*$O$4+IF(DV95="Løype",1)*$O$4+IF(DU95="Arr",1)*$O$5+IF(DV95="Arr",1)*$O$5</f>
        <v>0</v>
      </c>
      <c r="DZ95" s="551" t="s">
        <v>2</v>
      </c>
      <c r="EA95" s="513"/>
      <c r="EB95" s="545">
        <v>7.7777777777777724E-2</v>
      </c>
      <c r="EC95" s="553">
        <v>7.7777777777777724E-2</v>
      </c>
      <c r="ED95" s="554">
        <f>SUM(DZ95:EA95)+IF(DZ95="B",1,0)*DZ$102+IF(EA95="B",1,0)*EA$102+IF(DZ95="Løype",1)*$O$4+IF(EA95="Løype",1)*$O$4+IF(DZ95="Arr",1)*$O$5+IF(EA95="Arr",1)*$O$5</f>
        <v>12</v>
      </c>
      <c r="EE95" s="551"/>
      <c r="EF95" s="513"/>
      <c r="EG95" s="545"/>
      <c r="EH95" s="553"/>
      <c r="EI95" s="493">
        <f>SUM(EE95:EF95)+IF(EE95="B",1,0)*EE$102+IF(EF95="B",1,0)*EF$102+IF(EE95="Løype",1)*$O$4+IF(EF95="Løype",1)*$O$4+IF(EE95="Arr",1)*$O$5+IF(EF95="Arr",1)*$O$5</f>
        <v>0</v>
      </c>
      <c r="EJ95" s="528">
        <f>COUNTIF($E95:$EI95,"&gt;0")/4+COUNTIF($E95:$EI95,"B")/4+COUNTIF($E95:$EI95,"Arr")/4+COUNTIF($E95:$EI95,"Løype")/4</f>
        <v>3</v>
      </c>
      <c r="EK95" s="575">
        <f>COUNTIF($BH95:$EI95,"&gt;0")/4+COUNTIF($BH95:$EI95,"B")/4+COUNTIF($BH95:$EI95,"Arr")/4+COUNTIF($BH95:$EI95,"Løype")/4</f>
        <v>3</v>
      </c>
      <c r="EL95" s="293">
        <f>COUNTIF($E95:$EI95,"&gt;0")/4+COUNTIF($E95:$EI95,"Arr")/4+COUNTIF($E95:$EI95,"Løype")/4-COUNTIF($E95:$EI95,"B")*3/4</f>
        <v>2</v>
      </c>
      <c r="EM95" s="293">
        <f>COUNTIF(E95:EI95,"Arr")+COUNTIF(E95:EI95,"Løype")</f>
        <v>0</v>
      </c>
      <c r="EN95" s="569">
        <f>COUNTIF(BH95:EI95,"Arr")+COUNTIF(BH95:EI95,"Løype")</f>
        <v>0</v>
      </c>
      <c r="EO95" s="390">
        <f>EK95-EN95</f>
        <v>3</v>
      </c>
      <c r="EP95" s="15"/>
      <c r="EQ95" s="392">
        <f>$I95+$N95+$S95+$X95+$AC95+$AH95+$AM95+$AR95+$AW95+$BB95+$BG95+$BL95+$BQ95+$BV95+$CA95+$CF95+$CK95+$CP95+$CU95+$CZ95+$DE95+$DJ95+$DO95+$DT95+$DY95+$ED95+$EI95</f>
        <v>21</v>
      </c>
      <c r="ER95" s="191">
        <f>IF(OR($E95="B",$F95="B"),0,$I95)+IF(OR($J95="B",$K95="B"),0,$N95)+IF(OR($O95="B",$P95="B"),0,$S95)+IF(OR($T95="B",$U95="B"),0,$X95)+IF(OR($Y95="B",$Z95="B"),0,$AC95)+IF(OR($AD95="B",$AE95="B"),0,$AH95)+IF(OR($AI95="B",$AJ95="B"),0,$AM95)+IF(OR($HP72="B",$AO95="B"),0,$AR95)+IF(OR($AS95="B",$AT95="B"),0,$AW95)+IF(OR($AX95="B",$AY95="B"),0,$BB95)+IF(OR($BC95="B",$BD95="B"),0,$BG95)+IF(OR($BH95="B",$BI95="B"),0,$BL95)+IF(OR($BM95="B",$BN95="B"),0,$BQ95)+IF(OR($BR95="B",$BS95="B"),0,$BV95)+IF(OR($BW95="B",$BX95="B"),0,$CA95)+IF(OR($CB95="B",$CC95="B"),0,$CF95)+IF(OR($CG95="B",$CH95="B"),0,$CK95)+IF(OR($CL95="B",$CM95="B"),0,$CP95)+IF(OR($CQ95="B",$CR95="B"),0,$CU95)+IF(OR($CV95="B",$CW95="B"),0,$CZ95)+IF(OR($DA95="B",$DB95="B"),0,$DE95)+IF(OR($DF95="B",$DG95="B"),0,$DJ95)+IF(OR($DK95="B",$DL95="B"),0,$DO95)+IF(OR($DP95="B",$DQ95="B"),0,$DT95)+IF(OR($DU95="B",$DV95="B"),0,$DY95)+IF(OR($DZ95="B",$EA95="B"),0,$ED95)+IF(OR($EE95="B",$EF95="B"),0,$EI95)</f>
        <v>9</v>
      </c>
      <c r="ES95" s="409">
        <f>IF(EJ95&gt;0,EQ95/EJ95," " )</f>
        <v>7</v>
      </c>
      <c r="ET95" s="393">
        <f>IF(EL95&gt;0,ER95/EL95," " )</f>
        <v>4.5</v>
      </c>
      <c r="EU95" s="63"/>
      <c r="EV95" s="396">
        <f>EQ95+EX$20-EJ95</f>
        <v>45</v>
      </c>
      <c r="EW95" s="400">
        <f>ER95+EX$20-EL95</f>
        <v>34</v>
      </c>
      <c r="EX95" s="397">
        <f>IF(EJ95&gt;0,EV95/EJ95," " )</f>
        <v>15</v>
      </c>
      <c r="EY95" s="74">
        <f>IF(EL95&gt;0,EW95/EL95," " )</f>
        <v>17</v>
      </c>
      <c r="EZ95" s="63"/>
      <c r="FA95" s="368">
        <f>EJ95-EM95</f>
        <v>3</v>
      </c>
      <c r="FB95" s="369">
        <f>EM95</f>
        <v>0</v>
      </c>
      <c r="FC95" s="398">
        <f>G95+L95+Q95+V95+AA95+AF95+AK95+AP95+AU95+AZ95+BE95+BJ95+BO95+BT95+BY95+CD95+CI95+CN95+CS95+CX95+DC95+DH95+DM95+DR95+DW95+EB95+EG95</f>
        <v>0.17787356321839065</v>
      </c>
      <c r="FD95" s="476">
        <f>IF(EJ95&gt;0,FC95/EJ95," " )</f>
        <v>5.9291187739463548E-2</v>
      </c>
      <c r="FE95" s="488">
        <f>H95+M95+R95+W95+AB95+AG95+AL95+AQ95+AV95+BA95+BF95+BK95+BP95+BU95+BZ95+CE95+CJ95+CO95+CT95+CY95+DD95+DI95+DN95+DS95+DX95+EC95+EH95</f>
        <v>0.3090996168582375</v>
      </c>
      <c r="FF95" s="232">
        <f>IF(EJ95&gt;0,FE95/EJ95," " )</f>
        <v>0.1030332056194125</v>
      </c>
      <c r="FG95" s="15"/>
      <c r="FH95" s="37">
        <f t="shared" si="0"/>
        <v>69</v>
      </c>
    </row>
    <row r="96" spans="2:164" ht="17" customHeight="1" thickBot="1" x14ac:dyDescent="0.25">
      <c r="B96" s="546" t="s">
        <v>389</v>
      </c>
      <c r="C96" s="547" t="s">
        <v>390</v>
      </c>
      <c r="D96" s="403"/>
      <c r="E96" s="405"/>
      <c r="F96" s="283"/>
      <c r="G96" s="283"/>
      <c r="H96" s="357"/>
      <c r="I96" s="357"/>
      <c r="J96" s="286"/>
      <c r="K96" s="599"/>
      <c r="L96" s="601"/>
      <c r="M96" s="362"/>
      <c r="N96" s="357"/>
      <c r="O96" s="286"/>
      <c r="P96" s="283"/>
      <c r="Q96" s="356"/>
      <c r="R96" s="362"/>
      <c r="S96" s="357"/>
      <c r="T96" s="286"/>
      <c r="U96" s="283"/>
      <c r="V96" s="356"/>
      <c r="W96" s="362"/>
      <c r="X96" s="357"/>
      <c r="Y96" s="286"/>
      <c r="Z96" s="283"/>
      <c r="AA96" s="356"/>
      <c r="AB96" s="362"/>
      <c r="AC96" s="357"/>
      <c r="AD96" s="286"/>
      <c r="AE96" s="283"/>
      <c r="AF96" s="356"/>
      <c r="AG96" s="362"/>
      <c r="AH96" s="357"/>
      <c r="AI96" s="286"/>
      <c r="AJ96" s="283"/>
      <c r="AK96" s="283"/>
      <c r="AL96" s="283"/>
      <c r="AM96" s="283"/>
      <c r="AN96" s="283"/>
      <c r="AO96" s="283"/>
      <c r="AP96" s="356"/>
      <c r="AQ96" s="362"/>
      <c r="AR96" s="357"/>
      <c r="AS96" s="286"/>
      <c r="AT96" s="283"/>
      <c r="AU96" s="283"/>
      <c r="AV96" s="357"/>
      <c r="AW96" s="357"/>
      <c r="AX96" s="286"/>
      <c r="AY96" s="283"/>
      <c r="AZ96" s="356"/>
      <c r="BA96" s="362"/>
      <c r="BB96" s="357"/>
      <c r="BC96" s="286"/>
      <c r="BD96" s="283"/>
      <c r="BE96" s="356"/>
      <c r="BF96" s="362"/>
      <c r="BG96" s="357"/>
      <c r="BH96" s="286"/>
      <c r="BI96" s="283"/>
      <c r="BJ96" s="283"/>
      <c r="BK96" s="357"/>
      <c r="BL96" s="357"/>
      <c r="BM96" s="407"/>
      <c r="BN96" s="283"/>
      <c r="BO96" s="356"/>
      <c r="BP96" s="362"/>
      <c r="BQ96" s="357"/>
      <c r="BR96" s="286"/>
      <c r="BS96" s="283"/>
      <c r="BT96" s="356"/>
      <c r="BU96" s="362"/>
      <c r="BV96" s="357"/>
      <c r="BW96" s="286"/>
      <c r="BX96" s="283"/>
      <c r="BY96" s="356"/>
      <c r="BZ96" s="362"/>
      <c r="CA96" s="357"/>
      <c r="CB96" s="286"/>
      <c r="CC96" s="283"/>
      <c r="CD96" s="601"/>
      <c r="CE96" s="620"/>
      <c r="CF96" s="357"/>
      <c r="CG96" s="286"/>
      <c r="CH96" s="283"/>
      <c r="CI96" s="356"/>
      <c r="CJ96" s="362"/>
      <c r="CK96" s="357"/>
      <c r="CL96" s="286"/>
      <c r="CM96" s="283"/>
      <c r="CN96" s="356"/>
      <c r="CO96" s="548"/>
      <c r="CP96" s="357"/>
      <c r="CQ96" s="286"/>
      <c r="CR96" s="283"/>
      <c r="CS96" s="283"/>
      <c r="CT96" s="357"/>
      <c r="CU96" s="357"/>
      <c r="CV96" s="286"/>
      <c r="CW96" s="543"/>
      <c r="CX96" s="356"/>
      <c r="CY96" s="362"/>
      <c r="CZ96" s="357"/>
      <c r="DA96" s="286"/>
      <c r="DB96" s="283"/>
      <c r="DC96" s="356"/>
      <c r="DD96" s="362"/>
      <c r="DE96" s="357"/>
      <c r="DF96" s="286"/>
      <c r="DG96" s="283"/>
      <c r="DH96" s="356"/>
      <c r="DI96" s="362"/>
      <c r="DJ96" s="357"/>
      <c r="DK96" s="286"/>
      <c r="DL96" s="283"/>
      <c r="DM96" s="356"/>
      <c r="DN96" s="362"/>
      <c r="DO96" s="357"/>
      <c r="DP96" s="286"/>
      <c r="DQ96" s="513"/>
      <c r="DR96" s="356"/>
      <c r="DS96" s="362"/>
      <c r="DT96" s="357"/>
      <c r="DU96" s="286"/>
      <c r="DV96" s="283"/>
      <c r="DW96" s="356"/>
      <c r="DX96" s="362"/>
      <c r="DY96" s="357"/>
      <c r="DZ96" s="551"/>
      <c r="EA96" s="513"/>
      <c r="EB96" s="545"/>
      <c r="EC96" s="553"/>
      <c r="ED96" s="554"/>
      <c r="EE96" s="551"/>
      <c r="EF96" s="513">
        <v>18</v>
      </c>
      <c r="EG96" s="545">
        <v>0.55128205128205132</v>
      </c>
      <c r="EH96" s="553">
        <v>8.9743589743589758E-2</v>
      </c>
      <c r="EI96" s="493">
        <f>SUM(EE96:EF96)+IF(EE96="B",1,0)*EE$102+IF(EF96="B",1,0)*EF$102+IF(EE96="Løype",1)*$O$4+IF(EF96="Løype",1)*$O$4+IF(EE96="Arr",1)*$O$5+IF(EF96="Arr",1)*$O$5</f>
        <v>18</v>
      </c>
      <c r="EJ96" s="528">
        <f>COUNTIF($E96:$EI96,"&gt;0")/4+COUNTIF($E96:$EI96,"B")/4+COUNTIF($E96:$EI96,"Arr")/4+COUNTIF($E96:$EI96,"Løype")/4</f>
        <v>1</v>
      </c>
      <c r="EK96" s="575">
        <f>COUNTIF($BH96:$EI96,"&gt;0")/4+COUNTIF($BH96:$EI96,"B")/4+COUNTIF($BH96:$EI96,"Arr")/4+COUNTIF($BH96:$EI96,"Løype")/4</f>
        <v>1</v>
      </c>
      <c r="EL96" s="293">
        <f>COUNTIF($E96:$EI96,"&gt;0")/4+COUNTIF($E96:$EI96,"Arr")/4+COUNTIF($E96:$EI96,"Løype")/4-COUNTIF($E96:$EI96,"B")*3/4</f>
        <v>1</v>
      </c>
      <c r="EM96" s="293">
        <f>COUNTIF(E96:EI96,"Arr")+COUNTIF(E96:EI96,"Løype")</f>
        <v>0</v>
      </c>
      <c r="EN96" s="569">
        <f>COUNTIF(BH96:EI96,"Arr")+COUNTIF(BH96:EI96,"Løype")</f>
        <v>0</v>
      </c>
      <c r="EO96" s="390">
        <f>EK96-EN96</f>
        <v>1</v>
      </c>
      <c r="EP96" s="15"/>
      <c r="EQ96" s="392">
        <f>$I96+$N96+$S96+$X96+$AC96+$AH96+$AM96+$AR96+$AW96+$BB96+$BG96+$BL96+$BQ96+$BV96+$CA96+$CF96+$CK96+$CP96+$CU96+$CZ96+$DE96+$DJ96+$DO96+$DT96+$DY96+$ED96+$EI96</f>
        <v>18</v>
      </c>
      <c r="ER96" s="191">
        <f>IF(OR($E96="B",$F96="B"),0,$I96)+IF(OR($J96="B",$K96="B"),0,$N96)+IF(OR($O96="B",$P96="B"),0,$S96)+IF(OR($T96="B",$U96="B"),0,$X96)+IF(OR($Y96="B",$Z96="B"),0,$AC96)+IF(OR($AD96="B",$AE96="B"),0,$AH96)+IF(OR($AI96="B",$AJ96="B"),0,$AM96)+IF(OR($HP75="B",$AO96="B"),0,$AR96)+IF(OR($AS96="B",$AT96="B"),0,$AW96)+IF(OR($AX96="B",$AY96="B"),0,$BB96)+IF(OR($BC96="B",$BD96="B"),0,$BG96)+IF(OR($BH96="B",$BI96="B"),0,$BL96)+IF(OR($BM96="B",$BN96="B"),0,$BQ96)+IF(OR($BR96="B",$BS96="B"),0,$BV96)+IF(OR($BW96="B",$BX96="B"),0,$CA96)+IF(OR($CB96="B",$CC96="B"),0,$CF96)+IF(OR($CG96="B",$CH96="B"),0,$CK96)+IF(OR($CL96="B",$CM96="B"),0,$CP96)+IF(OR($CQ96="B",$CR96="B"),0,$CU96)+IF(OR($CV96="B",$CW96="B"),0,$CZ96)+IF(OR($DA96="B",$DB96="B"),0,$DE96)+IF(OR($DF96="B",$DG96="B"),0,$DJ96)+IF(OR($DK96="B",$DL96="B"),0,$DO96)+IF(OR($DP96="B",$DQ96="B"),0,$DT96)+IF(OR($DU96="B",$DV96="B"),0,$DY96)+IF(OR($DZ96="B",$EA96="B"),0,$ED96)+IF(OR($EE96="B",$EF96="B"),0,$EI96)</f>
        <v>18</v>
      </c>
      <c r="ES96" s="409">
        <f>IF(EJ96&gt;0,EQ96/EJ96," " )</f>
        <v>18</v>
      </c>
      <c r="ET96" s="393">
        <f>IF(EL96&gt;0,ER96/EL96," " )</f>
        <v>18</v>
      </c>
      <c r="EU96" s="63"/>
      <c r="EV96" s="396">
        <f>EQ96+EX$20-EJ96</f>
        <v>44</v>
      </c>
      <c r="EW96" s="400">
        <f>ER96+EX$20-EL96</f>
        <v>44</v>
      </c>
      <c r="EX96" s="397">
        <f>IF(EJ96&gt;0,EV96/EJ96," " )</f>
        <v>44</v>
      </c>
      <c r="EY96" s="74">
        <f>IF(EL96&gt;0,EW96/EL96," " )</f>
        <v>44</v>
      </c>
      <c r="EZ96" s="63"/>
      <c r="FA96" s="368">
        <f>EJ96-EM96</f>
        <v>1</v>
      </c>
      <c r="FB96" s="369">
        <f>EM96</f>
        <v>0</v>
      </c>
      <c r="FC96" s="398">
        <f>G96+L96+Q96+V96+AA96+AF96+AK96+AP96+AU96+AZ96+BE96+BJ96+BO96+BT96+BY96+CD96+CI96+CN96+CS96+CX96+DC96+DH96+DM96+DR96+DW96+EB96+EG96</f>
        <v>0.55128205128205132</v>
      </c>
      <c r="FD96" s="476">
        <f>IF(EJ96&gt;0,FC96/EJ96," " )</f>
        <v>0.55128205128205132</v>
      </c>
      <c r="FE96" s="488">
        <f>H96+M96+R96+W96+AB96+AG96+AL96+AQ96+AV96+BA96+BF96+BK96+BP96+BU96+BZ96+CE96+CJ96+CO96+CT96+CY96+DD96+DI96+DN96+DS96+DX96+EC96+EH96</f>
        <v>8.9743589743589758E-2</v>
      </c>
      <c r="FF96" s="232">
        <f>IF(EJ96&gt;0,FE96/EJ96," " )</f>
        <v>8.9743589743589758E-2</v>
      </c>
      <c r="FG96" s="15"/>
      <c r="FH96" s="37">
        <f t="shared" si="0"/>
        <v>70</v>
      </c>
    </row>
    <row r="97" spans="2:167" ht="17" customHeight="1" thickBot="1" x14ac:dyDescent="0.25">
      <c r="B97" s="592" t="s">
        <v>65</v>
      </c>
      <c r="C97" s="594" t="s">
        <v>385</v>
      </c>
      <c r="D97" s="404"/>
      <c r="E97" s="406"/>
      <c r="F97" s="343"/>
      <c r="G97" s="343"/>
      <c r="H97" s="402"/>
      <c r="I97" s="402"/>
      <c r="J97" s="359"/>
      <c r="K97" s="343"/>
      <c r="L97" s="343"/>
      <c r="M97" s="402"/>
      <c r="N97" s="402"/>
      <c r="O97" s="359"/>
      <c r="P97" s="343"/>
      <c r="Q97" s="343"/>
      <c r="R97" s="402"/>
      <c r="S97" s="402"/>
      <c r="T97" s="359"/>
      <c r="U97" s="343"/>
      <c r="V97" s="343"/>
      <c r="W97" s="402"/>
      <c r="X97" s="402"/>
      <c r="Y97" s="603"/>
      <c r="Z97" s="343"/>
      <c r="AA97" s="604"/>
      <c r="AB97" s="605"/>
      <c r="AC97" s="402"/>
      <c r="AD97" s="359"/>
      <c r="AE97" s="343"/>
      <c r="AF97" s="604"/>
      <c r="AG97" s="605"/>
      <c r="AH97" s="402"/>
      <c r="AI97" s="359"/>
      <c r="AJ97" s="343"/>
      <c r="AK97" s="343"/>
      <c r="AL97" s="343"/>
      <c r="AM97" s="343"/>
      <c r="AN97" s="343"/>
      <c r="AO97" s="343"/>
      <c r="AP97" s="604"/>
      <c r="AQ97" s="605"/>
      <c r="AR97" s="402"/>
      <c r="AS97" s="359"/>
      <c r="AT97" s="343"/>
      <c r="AU97" s="343"/>
      <c r="AV97" s="402"/>
      <c r="AW97" s="402"/>
      <c r="AX97" s="359"/>
      <c r="AY97" s="343"/>
      <c r="AZ97" s="604"/>
      <c r="BA97" s="605"/>
      <c r="BB97" s="402"/>
      <c r="BC97" s="359"/>
      <c r="BD97" s="343"/>
      <c r="BE97" s="343"/>
      <c r="BF97" s="402"/>
      <c r="BG97" s="402"/>
      <c r="BH97" s="359"/>
      <c r="BI97" s="343"/>
      <c r="BJ97" s="343"/>
      <c r="BK97" s="402"/>
      <c r="BL97" s="402"/>
      <c r="BM97" s="616"/>
      <c r="BN97" s="343"/>
      <c r="BO97" s="343"/>
      <c r="BP97" s="402"/>
      <c r="BQ97" s="402"/>
      <c r="BR97" s="359"/>
      <c r="BS97" s="343"/>
      <c r="BT97" s="343"/>
      <c r="BU97" s="402"/>
      <c r="BV97" s="402"/>
      <c r="BW97" s="359"/>
      <c r="BX97" s="343"/>
      <c r="BY97" s="343"/>
      <c r="BZ97" s="402"/>
      <c r="CA97" s="402"/>
      <c r="CB97" s="359"/>
      <c r="CC97" s="343"/>
      <c r="CD97" s="343"/>
      <c r="CE97" s="402"/>
      <c r="CF97" s="402"/>
      <c r="CG97" s="359"/>
      <c r="CH97" s="343"/>
      <c r="CI97" s="343"/>
      <c r="CJ97" s="402"/>
      <c r="CK97" s="402"/>
      <c r="CL97" s="359"/>
      <c r="CM97" s="343"/>
      <c r="CN97" s="343"/>
      <c r="CO97" s="402"/>
      <c r="CP97" s="402"/>
      <c r="CQ97" s="359"/>
      <c r="CR97" s="343"/>
      <c r="CS97" s="343"/>
      <c r="CT97" s="402"/>
      <c r="CU97" s="402"/>
      <c r="CV97" s="359"/>
      <c r="CW97" s="343"/>
      <c r="CX97" s="604"/>
      <c r="CY97" s="402"/>
      <c r="CZ97" s="402"/>
      <c r="DA97" s="359"/>
      <c r="DB97" s="343"/>
      <c r="DC97" s="604"/>
      <c r="DD97" s="625"/>
      <c r="DE97" s="402"/>
      <c r="DF97" s="359"/>
      <c r="DG97" s="343"/>
      <c r="DH97" s="604"/>
      <c r="DI97" s="402"/>
      <c r="DJ97" s="402"/>
      <c r="DK97" s="359"/>
      <c r="DL97" s="343"/>
      <c r="DM97" s="343"/>
      <c r="DN97" s="402"/>
      <c r="DO97" s="402"/>
      <c r="DP97" s="359"/>
      <c r="DQ97" s="343"/>
      <c r="DR97" s="343"/>
      <c r="DS97" s="402"/>
      <c r="DT97" s="402"/>
      <c r="DU97" s="359"/>
      <c r="DV97" s="343"/>
      <c r="DW97" s="343"/>
      <c r="DX97" s="402"/>
      <c r="DY97" s="402"/>
      <c r="DZ97" s="561"/>
      <c r="EA97" s="550" t="s">
        <v>2</v>
      </c>
      <c r="EB97" s="631">
        <v>7.7777777777777724E-2</v>
      </c>
      <c r="EC97" s="632">
        <v>7.7777777777777724E-2</v>
      </c>
      <c r="ED97" s="555">
        <v>31</v>
      </c>
      <c r="EE97" s="561"/>
      <c r="EF97" s="550"/>
      <c r="EG97" s="631"/>
      <c r="EH97" s="632"/>
      <c r="EI97" s="494">
        <f>SUM(EE97:EF97)+IF(EE97="B",1,0)*EE$102+IF(EF97="B",1,0)*EF$102+IF(EE97="Løype",1)*$O$4+IF(EF97="Løype",1)*$O$4+IF(EE97="Arr",1)*$O$5+IF(EF97="Arr",1)*$O$5</f>
        <v>0</v>
      </c>
      <c r="EJ97" s="564">
        <f>COUNTIF($E97:$EI97,"&gt;0")/4+COUNTIF($E97:$EI97,"B")/4+COUNTIF($E97:$EI97,"Arr")/4+COUNTIF($E97:$EI97,"Løype")/4</f>
        <v>1</v>
      </c>
      <c r="EK97" s="576">
        <f>COUNTIF($BH97:$EI97,"&gt;0")/4+COUNTIF($BH97:$EI97,"B")/4+COUNTIF($BH97:$EI97,"Arr")/4+COUNTIF($BH97:$EI97,"Løype")/4</f>
        <v>1</v>
      </c>
      <c r="EL97" s="389">
        <f>COUNTIF($E97:$EI97,"&gt;0")/4+COUNTIF($E97:$EI97,"Arr")/4+COUNTIF($E97:$EI97,"Løype")/4-COUNTIF($E97:$EI97,"B")*3/4</f>
        <v>0</v>
      </c>
      <c r="EM97" s="567">
        <f>COUNTIF(E97:EI97,"Arr")+COUNTIF(E97:EI97,"Løype")</f>
        <v>0</v>
      </c>
      <c r="EN97" s="570">
        <f>COUNTIF(BH97:EI97,"Arr")+COUNTIF(BH97:EI97,"Løype")</f>
        <v>0</v>
      </c>
      <c r="EO97" s="391">
        <f>EK97-EN97</f>
        <v>1</v>
      </c>
      <c r="EP97" s="15"/>
      <c r="EQ97" s="394">
        <f>$I97+$N97+$S97+$X97+$AC97+$AH97+$AM97+$AR97+$AW97+$BB97+$BG97+$BL97+$BQ97+$BV97+$CA97+$CF97+$CK97+$CP97+$CU97+$CZ97+$DE97+$DJ97+$DO97+$DT97+$DY97+$ED97+$EI97</f>
        <v>31</v>
      </c>
      <c r="ER97" s="411">
        <f>IF(OR($E97="B",$F97="B"),0,$I97)+IF(OR($J97="B",$K97="B"),0,$N97)+IF(OR($O97="B",$P97="B"),0,$S97)+IF(OR($T97="B",$U97="B"),0,$X97)+IF(OR($Y97="B",$Z97="B"),0,$AC97)+IF(OR($AD97="B",$AE97="B"),0,$AH97)+IF(OR($AI97="B",$AJ97="B"),0,$AM97)+IF(OR($HP76="B",$AO97="B"),0,$AR97)+IF(OR($AS97="B",$AT97="B"),0,$AW97)+IF(OR($AX97="B",$AY97="B"),0,$BB97)+IF(OR($BC97="B",$BD97="B"),0,$BG97)+IF(OR($BH97="B",$BI97="B"),0,$BL97)+IF(OR($BM97="B",$BN97="B"),0,$BQ97)+IF(OR($BR97="B",$BS97="B"),0,$BV97)+IF(OR($BW97="B",$BX97="B"),0,$CA97)+IF(OR($CB97="B",$CC97="B"),0,$CF97)+IF(OR($CG97="B",$CH97="B"),0,$CK97)+IF(OR($CL97="B",$CM97="B"),0,$CP97)+IF(OR($CQ97="B",$CR97="B"),0,$CU97)+IF(OR($CV97="B",$CW97="B"),0,$CZ97)+IF(OR($DA97="B",$DB97="B"),0,$DE97)+IF(OR($DF97="B",$DG97="B"),0,$DJ97)+IF(OR($DK97="B",$DL97="B"),0,$DO97)+IF(OR($DP97="B",$DQ97="B"),0,$DT97)+IF(OR($DU97="B",$DV97="B"),0,$DY97)+IF(OR($DZ97="B",$EA97="B"),0,$ED97)+IF(OR($EE97="B",$EF97="B"),0,$EI97)</f>
        <v>0</v>
      </c>
      <c r="ES97" s="410">
        <f>IF(EJ97&gt;0,EQ97/EJ97," " )</f>
        <v>31</v>
      </c>
      <c r="ET97" s="395" t="str">
        <f>IF(EL97&gt;0,ER97/EL97," " )</f>
        <v xml:space="preserve"> </v>
      </c>
      <c r="EU97" s="63"/>
      <c r="EV97" s="273">
        <f>EQ97+EX$20-EJ97</f>
        <v>57</v>
      </c>
      <c r="EW97" s="401">
        <f>ER97+EX$20-EL97</f>
        <v>27</v>
      </c>
      <c r="EX97" s="75">
        <f>IF(EJ97&gt;0,EV97/EJ97," " )</f>
        <v>57</v>
      </c>
      <c r="EY97" s="76" t="str">
        <f>IF(EL97&gt;0,EW97/EL97," " )</f>
        <v xml:space="preserve"> </v>
      </c>
      <c r="EZ97" s="63"/>
      <c r="FA97" s="370">
        <f>EJ97-EM97</f>
        <v>1</v>
      </c>
      <c r="FB97" s="371">
        <f>EM97</f>
        <v>0</v>
      </c>
      <c r="FC97" s="399">
        <f>G97+L97+Q97+V97+AA97+AF97+AK97+AP97+AU97+AZ97+BE97+BJ97+BO97+BT97+BY97+CD97+CI97+CN97+CS97+CX97+DC97+DH97+DM97+DR97+DW97+EB97+EG97</f>
        <v>7.7777777777777724E-2</v>
      </c>
      <c r="FD97" s="477">
        <f>IF(EJ97&gt;0,FC97/EJ97," " )</f>
        <v>7.7777777777777724E-2</v>
      </c>
      <c r="FE97" s="490">
        <f>H97+M97+R97+W97+AB97+AG97+AL97+AQ97+AV97+BA97+BF97+BK97+BP97+BU97+BZ97+CE97+CJ97+CO97+CT97+CY97+DD97+DI97+DN97+DS97+DX97+EC97+EH97</f>
        <v>7.7777777777777724E-2</v>
      </c>
      <c r="FF97" s="491">
        <f>IF(EJ97&gt;0,FE97/EJ97," " )</f>
        <v>7.7777777777777724E-2</v>
      </c>
      <c r="FG97" s="15"/>
      <c r="FH97" s="139">
        <f>FH96+1</f>
        <v>71</v>
      </c>
    </row>
    <row r="98" spans="2:167" ht="18" thickTop="1" thickBot="1" x14ac:dyDescent="0.25">
      <c r="EK98" s="529"/>
      <c r="EN98" s="529"/>
    </row>
    <row r="99" spans="2:167" x14ac:dyDescent="0.2">
      <c r="C99" s="344" t="s">
        <v>173</v>
      </c>
      <c r="D99" s="24"/>
      <c r="E99" s="77">
        <f>COUNT(E27:E97)+COUNTIF(E27:E97,"B")</f>
        <v>1</v>
      </c>
      <c r="F99" s="77">
        <f>COUNT(F27:F97)+COUNTIF(F27:F97,"B")</f>
        <v>20</v>
      </c>
      <c r="G99" s="77"/>
      <c r="H99" s="77"/>
      <c r="I99" s="77"/>
      <c r="J99" s="77">
        <f>COUNT(J27:J97)+COUNTIF(J27:J97,"B")</f>
        <v>6</v>
      </c>
      <c r="K99" s="77">
        <f>COUNT(K27:K97)+COUNTIF(K27:K97,"B")</f>
        <v>18</v>
      </c>
      <c r="L99" s="77"/>
      <c r="M99" s="77"/>
      <c r="N99" s="77"/>
      <c r="O99" s="77">
        <f>COUNT(O27:O97)+COUNTIF(O27:O97,"B")</f>
        <v>24</v>
      </c>
      <c r="P99" s="77">
        <f>COUNT(P27:P97)+COUNTIF(P27:P97,"B")</f>
        <v>0</v>
      </c>
      <c r="Q99" s="77"/>
      <c r="R99" s="77"/>
      <c r="S99" s="77"/>
      <c r="T99" s="77">
        <f>COUNT(T27:T97)+COUNTIF(T27:T97,"B")</f>
        <v>24</v>
      </c>
      <c r="U99" s="77">
        <f>COUNT(U27:U97)+COUNTIF(U27:U97,"B")</f>
        <v>0</v>
      </c>
      <c r="V99" s="77"/>
      <c r="W99" s="77"/>
      <c r="X99" s="77"/>
      <c r="Y99" s="77">
        <f>COUNT(Y27:Y97)+COUNTIF(Y27:Y97,"B")</f>
        <v>3</v>
      </c>
      <c r="Z99" s="77">
        <f>COUNT(Z27:Z97)+COUNTIF(Z27:Z97,"B")</f>
        <v>28</v>
      </c>
      <c r="AA99" s="77"/>
      <c r="AB99" s="77"/>
      <c r="AC99" s="77"/>
      <c r="AD99" s="77">
        <f>COUNT(AD27:AD97)+COUNTIF(AD27:AD97,"B")</f>
        <v>1</v>
      </c>
      <c r="AE99" s="77">
        <f>COUNT(AE27:AE97)+COUNTIF(AE27:AE97,"B")</f>
        <v>20</v>
      </c>
      <c r="AF99" s="77"/>
      <c r="AG99" s="77"/>
      <c r="AH99" s="77"/>
      <c r="AI99" s="77">
        <f>COUNT(AI27:AI97)+COUNTIF(AI27:AI97,"B")</f>
        <v>4</v>
      </c>
      <c r="AJ99" s="77">
        <f>COUNT(AJ27:AJ97)+COUNTIF(AJ27:AJ97,"B")</f>
        <v>17</v>
      </c>
      <c r="AK99" s="77"/>
      <c r="AL99" s="77"/>
      <c r="AM99" s="77"/>
      <c r="AN99" s="77">
        <f>COUNT(AN27:AN97)+COUNTIF(AN27:AN97,"B")</f>
        <v>5</v>
      </c>
      <c r="AO99" s="77">
        <f>COUNT(AO27:AO97)+COUNTIF(AO27:AO97,"B")</f>
        <v>19</v>
      </c>
      <c r="AP99" s="77"/>
      <c r="AQ99" s="77"/>
      <c r="AR99" s="77"/>
      <c r="AS99" s="77">
        <f>COUNT(AS27:AS97)+COUNTIF(AS27:AS97,"B")</f>
        <v>4</v>
      </c>
      <c r="AT99" s="77">
        <f>COUNT(AT27:AT97)+COUNTIF(AT27:AT97,"B")</f>
        <v>19</v>
      </c>
      <c r="AU99" s="77"/>
      <c r="AV99" s="77"/>
      <c r="AW99" s="77"/>
      <c r="AX99" s="77">
        <f>COUNT(AX27:AX97)+COUNTIF(AX27:AX97,"B")</f>
        <v>2</v>
      </c>
      <c r="AY99" s="77">
        <f>COUNT(AY27:AY97)+COUNTIF(AY27:AY97,"B")</f>
        <v>25</v>
      </c>
      <c r="AZ99" s="77"/>
      <c r="BA99" s="77"/>
      <c r="BB99" s="77"/>
      <c r="BC99" s="77">
        <f>COUNT(BC27:BC97)+COUNTIF(BC27:BC97,"B")</f>
        <v>2</v>
      </c>
      <c r="BD99" s="77">
        <f>COUNT(BD27:BD97)+COUNTIF(BD27:BD97,"B")</f>
        <v>25</v>
      </c>
      <c r="BE99" s="77"/>
      <c r="BF99" s="77"/>
      <c r="BG99" s="77"/>
      <c r="BH99" s="77">
        <f>COUNT(BH27:BH97)+COUNTIF(BH27:BH97,"B")</f>
        <v>1</v>
      </c>
      <c r="BI99" s="77">
        <f>COUNT(BI27:BI97)+COUNTIF(BI27:BI97,"B")</f>
        <v>12</v>
      </c>
      <c r="BJ99" s="77"/>
      <c r="BK99" s="77"/>
      <c r="BL99" s="77"/>
      <c r="BM99" s="77">
        <f>COUNT(BM27:BM97)+COUNTIF(BM27:BM97,"B")</f>
        <v>1</v>
      </c>
      <c r="BN99" s="77">
        <f>COUNT(BN27:BN97)+COUNTIF(BN27:BN97,"B")</f>
        <v>23</v>
      </c>
      <c r="BO99" s="77"/>
      <c r="BP99" s="77"/>
      <c r="BQ99" s="77"/>
      <c r="BR99" s="77">
        <f>COUNT(BR27:BR97)+COUNTIF(BR27:BR97,"B")</f>
        <v>3</v>
      </c>
      <c r="BS99" s="77">
        <f>COUNT(BS27:BS97)+COUNTIF(BS27:BS97,"B")</f>
        <v>22</v>
      </c>
      <c r="BT99" s="77"/>
      <c r="BU99" s="77"/>
      <c r="BV99" s="77"/>
      <c r="BW99" s="77">
        <f>COUNT(BW27:BW97)+COUNTIF(BW27:BW97,"B")</f>
        <v>4</v>
      </c>
      <c r="BX99" s="77">
        <f>COUNT(BX27:BX97)+COUNTIF(BX27:BX97,"B")</f>
        <v>26</v>
      </c>
      <c r="BY99" s="77"/>
      <c r="BZ99" s="77"/>
      <c r="CA99" s="77"/>
      <c r="CB99" s="77">
        <f>COUNT(CB27:CB97)+COUNTIF(CB27:CB97,"B")</f>
        <v>2</v>
      </c>
      <c r="CC99" s="77">
        <f>COUNT(CC27:CC97)+COUNTIF(CC27:CC97,"B")</f>
        <v>28</v>
      </c>
      <c r="CD99" s="77"/>
      <c r="CE99" s="77"/>
      <c r="CF99" s="77"/>
      <c r="CG99" s="77">
        <f>COUNT(CG27:CG97)+COUNTIF(CG27:CG97,"B")</f>
        <v>1</v>
      </c>
      <c r="CH99" s="77">
        <f>COUNT(CH27:CH97)+COUNTIF(CH27:CH97,"B")</f>
        <v>29</v>
      </c>
      <c r="CI99" s="77"/>
      <c r="CJ99" s="77"/>
      <c r="CK99" s="77"/>
      <c r="CL99" s="77">
        <f>COUNT(CL27:CL97)+COUNTIF(CL27:CL97,"B")</f>
        <v>3</v>
      </c>
      <c r="CM99" s="77">
        <f>COUNT(CM27:CM97)+COUNTIF(CM27:CM97,"B")</f>
        <v>29</v>
      </c>
      <c r="CN99" s="77"/>
      <c r="CO99" s="77"/>
      <c r="CP99" s="77"/>
      <c r="CQ99" s="77">
        <f>COUNT(CQ27:CQ97)+COUNTIF(CQ27:CQ97,"B")</f>
        <v>1</v>
      </c>
      <c r="CR99" s="77">
        <f>COUNT(CR27:CR97)+COUNTIF(CR27:CR97,"B")</f>
        <v>19</v>
      </c>
      <c r="CS99" s="77"/>
      <c r="CT99" s="77"/>
      <c r="CU99" s="77"/>
      <c r="CV99" s="77">
        <f>COUNT(CV27:CV97)+COUNTIF(CV27:CV97,"B")</f>
        <v>6</v>
      </c>
      <c r="CW99" s="77">
        <f>COUNT(CW27:CW97)+COUNTIF(CW27:CW97,"B")</f>
        <v>26</v>
      </c>
      <c r="CX99" s="77"/>
      <c r="CY99" s="77"/>
      <c r="CZ99" s="77"/>
      <c r="DA99" s="77">
        <f>COUNT(DA27:DA97)+COUNTIF(DA27:DA97,"B")</f>
        <v>2</v>
      </c>
      <c r="DB99" s="77">
        <f>COUNT(DB27:DB97)+COUNTIF(DB27:DB97,"B")</f>
        <v>22</v>
      </c>
      <c r="DC99" s="77"/>
      <c r="DD99" s="77"/>
      <c r="DE99" s="77"/>
      <c r="DF99" s="77">
        <f>COUNT(DF27:DF97)+COUNTIF(DF27:DF97,"B")</f>
        <v>3</v>
      </c>
      <c r="DG99" s="77">
        <f>COUNT(DG27:DG97)+COUNTIF(DG27:DG97,"B")</f>
        <v>33</v>
      </c>
      <c r="DH99" s="77"/>
      <c r="DI99" s="77"/>
      <c r="DJ99" s="77"/>
      <c r="DK99" s="77">
        <f>COUNT(DK27:DK97)+COUNTIF(DK27:DK97,"B")</f>
        <v>5</v>
      </c>
      <c r="DL99" s="77">
        <f>COUNT(DL27:DL97)+COUNTIF(DL27:DL97,"B")</f>
        <v>23</v>
      </c>
      <c r="DM99" s="77"/>
      <c r="DN99" s="77"/>
      <c r="DO99" s="77"/>
      <c r="DP99" s="77">
        <f>COUNT(DP27:DP97)+COUNTIF(DP27:DP97,"B")</f>
        <v>7</v>
      </c>
      <c r="DQ99" s="77">
        <f>COUNT(DQ27:DQ97)+COUNTIF(DQ27:DQ97,"B")</f>
        <v>22</v>
      </c>
      <c r="DR99" s="77"/>
      <c r="DS99" s="77"/>
      <c r="DT99" s="77"/>
      <c r="DU99" s="77">
        <f>COUNT(DU27:DU97)+COUNTIF(DU27:DU97,"B")</f>
        <v>7</v>
      </c>
      <c r="DV99" s="77">
        <f>COUNT(DV27:DV97)+COUNTIF(DV27:DV97,"B")</f>
        <v>26</v>
      </c>
      <c r="DW99" s="77"/>
      <c r="DX99" s="77"/>
      <c r="DY99" s="77"/>
      <c r="DZ99" s="77">
        <f>COUNT(DZ27:DZ97)+COUNTIF(DZ27:DZ97,"B")</f>
        <v>12</v>
      </c>
      <c r="EA99" s="77">
        <f>COUNT(EA27:EA97)+COUNTIF(EA27:EA97,"B")</f>
        <v>33</v>
      </c>
      <c r="EB99" s="77"/>
      <c r="EC99" s="77"/>
      <c r="ED99" s="532"/>
      <c r="EE99" s="77">
        <f>COUNT(EE27:EE97)+COUNTIF(EE27:EE97,"B")</f>
        <v>11</v>
      </c>
      <c r="EF99" s="77">
        <f>COUNT(EF27:EF97)+COUNTIF(EF27:EF97,"B")</f>
        <v>28</v>
      </c>
      <c r="EG99" s="77"/>
      <c r="EH99" s="77"/>
      <c r="EI99" s="532"/>
      <c r="EJ99" s="527">
        <f t="shared" ref="EJ99:EN99" si="1">SUM(EJ27:EJ97)</f>
        <v>795</v>
      </c>
      <c r="EK99" s="527">
        <f t="shared" si="1"/>
        <v>498</v>
      </c>
      <c r="EL99" s="527">
        <f t="shared" si="1"/>
        <v>760</v>
      </c>
      <c r="EM99" s="527">
        <f t="shared" si="1"/>
        <v>58</v>
      </c>
      <c r="EN99" s="527">
        <f t="shared" si="1"/>
        <v>28</v>
      </c>
      <c r="EO99" s="527">
        <f>SUM(EO27:EO97)</f>
        <v>470</v>
      </c>
    </row>
    <row r="100" spans="2:167" x14ac:dyDescent="0.2">
      <c r="C100" s="345" t="s">
        <v>174</v>
      </c>
      <c r="D100" s="25"/>
      <c r="E100" s="78">
        <f>COUNT(E27:E97)+COUNTIF(E27:E97,"B")+COUNTIF(E27:E97,"Arr")+COUNTIF(E27:E97,"Løype")</f>
        <v>1</v>
      </c>
      <c r="F100" s="78">
        <f>COUNT(F27:F97)+COUNTIF(F27:F97,"B")+COUNTIF(F27:F97,"Arr")+COUNTIF(F27:F97,"Løype")</f>
        <v>21</v>
      </c>
      <c r="G100" s="78"/>
      <c r="H100" s="78"/>
      <c r="I100" s="78"/>
      <c r="J100" s="78">
        <f>COUNT(J27:J97)+COUNTIF(J27:J97,"B")+COUNTIF(J27:J97,"Arr")+COUNTIF(J27:J97,"Løype")</f>
        <v>6</v>
      </c>
      <c r="K100" s="78">
        <f>COUNT(K27:K97)+COUNTIF(K27:K97,"B")+COUNTIF(K27:K97,"Arr")+COUNTIF(K27:K97,"Løype")</f>
        <v>21</v>
      </c>
      <c r="L100" s="78"/>
      <c r="M100" s="78"/>
      <c r="N100" s="78"/>
      <c r="O100" s="78">
        <f>COUNT(O27:O97)+COUNTIF(O27:O97,"B")+COUNTIF(O27:O97,"Arr")+COUNTIF(O27:O97,"Løype")</f>
        <v>28</v>
      </c>
      <c r="P100" s="78">
        <f>COUNT(P27:P97)+COUNTIF(P27:P97,"B")+COUNTIF(P27:P97,"Arr")+COUNTIF(P27:P97,"Løype")</f>
        <v>0</v>
      </c>
      <c r="Q100" s="78"/>
      <c r="R100" s="78"/>
      <c r="S100" s="78"/>
      <c r="T100" s="78">
        <f>COUNT(T27:T97)+COUNTIF(T27:T97,"B")+COUNTIF(T27:T97,"Arr")+COUNTIF(T27:T97,"Løype")</f>
        <v>27</v>
      </c>
      <c r="U100" s="78">
        <f>COUNT(U27:U97)+COUNTIF(U27:U97,"B")+COUNTIF(U27:U97,"Arr")+COUNTIF(U27:U97,"Løype")</f>
        <v>0</v>
      </c>
      <c r="V100" s="78"/>
      <c r="W100" s="78"/>
      <c r="X100" s="78"/>
      <c r="Y100" s="78">
        <f>COUNT(Y27:Y97)+COUNTIF(Y27:Y97,"B")+COUNTIF(Y27:Y97,"Arr")+COUNTIF(Y27:Y97,"Løype")</f>
        <v>3</v>
      </c>
      <c r="Z100" s="78">
        <f>COUNT(Z27:Z97)+COUNTIF(Z27:Z97,"B")+COUNTIF(Z27:Z97,"Arr")+COUNTIF(Z27:Z97,"Løype")</f>
        <v>31</v>
      </c>
      <c r="AA100" s="78"/>
      <c r="AB100" s="78"/>
      <c r="AC100" s="78"/>
      <c r="AD100" s="78">
        <f>COUNT(AD27:AD97)+COUNTIF(AD27:AD97,"B")+COUNTIF(AD27:AD97,"Arr")+COUNTIF(AD27:AD97,"Løype")</f>
        <v>1</v>
      </c>
      <c r="AE100" s="78">
        <f>COUNT(AE27:AE97)+COUNTIF(AE27:AE97,"B")+COUNTIF(AE27:AE97,"Arr")+COUNTIF(AE27:AE97,"Løype")</f>
        <v>24</v>
      </c>
      <c r="AF100" s="78"/>
      <c r="AG100" s="78"/>
      <c r="AH100" s="78">
        <f>COUNT(AH27:AH97)+COUNTIF(AH27:AH97,"B")+COUNTIF(AH27:AH97,"Arr")</f>
        <v>59</v>
      </c>
      <c r="AI100" s="78">
        <f>COUNT(AI27:AI97)+COUNTIF(AI27:AI97,"B")+COUNTIF(AI27:AI97,"Arr")+COUNTIF(AI27:AI97,"Løype")</f>
        <v>4</v>
      </c>
      <c r="AJ100" s="78">
        <f>COUNT(AJ27:AJ97)+COUNTIF(AJ27:AJ97,"B")+COUNTIF(AJ27:AJ97,"Arr")+COUNTIF(AJ27:AJ97,"Løype")</f>
        <v>18</v>
      </c>
      <c r="AK100" s="78"/>
      <c r="AL100" s="78"/>
      <c r="AM100" s="78"/>
      <c r="AN100" s="78">
        <f>COUNT(AN27:AN97)+COUNTIF(AN27:AN97,"B")+COUNTIF(AN27:AN97,"Arr")+COUNTIF(AN27:AN97,"Løype")</f>
        <v>5</v>
      </c>
      <c r="AO100" s="78">
        <f>COUNT(AO27:AO97)+COUNTIF(AO27:AO97,"B")+COUNTIF(AO27:AO97,"Arr")+COUNTIF(AO27:AO97,"Løype")</f>
        <v>23</v>
      </c>
      <c r="AP100" s="78"/>
      <c r="AQ100" s="78"/>
      <c r="AR100" s="78"/>
      <c r="AS100" s="78">
        <f>COUNT(AS27:AS97)+COUNTIF(AS27:AS97,"B")+COUNTIF(AS27:AS97,"Arr")+COUNTIF(AS27:AS97,"Løype")</f>
        <v>4</v>
      </c>
      <c r="AT100" s="78">
        <f>COUNT(AT27:AT97)+COUNTIF(AT27:AT97,"B")+COUNTIF(AT27:AT97,"Arr")+COUNTIF(AT27:AT97,"Løype")</f>
        <v>22</v>
      </c>
      <c r="AU100" s="78"/>
      <c r="AV100" s="78"/>
      <c r="AW100" s="78">
        <f>COUNT(AW27:AW97)+COUNTIF(AW27:AW97,"B")+COUNTIF(AW27:AW97,"Arr")</f>
        <v>59</v>
      </c>
      <c r="AX100" s="78">
        <f>COUNT(AX27:AX97)+COUNTIF(AX27:AX97,"B")+COUNTIF(AX27:AX97,"Arr")+COUNTIF(AX27:AX97,"Løype")</f>
        <v>2</v>
      </c>
      <c r="AY100" s="78">
        <f>COUNT(AY27:AY97)+COUNTIF(AY27:AY97,"B")+COUNTIF(AY27:AY97,"Arr")+COUNTIF(AY27:AY97,"Løype")</f>
        <v>28</v>
      </c>
      <c r="AZ100" s="78"/>
      <c r="BA100" s="78"/>
      <c r="BB100" s="78"/>
      <c r="BC100" s="78">
        <f>COUNT(BC27:BC97)+COUNTIF(BC27:BC97,"B")+COUNTIF(BC27:BC97,"Arr")+COUNTIF(BC27:BC97,"Løype")</f>
        <v>2</v>
      </c>
      <c r="BD100" s="78">
        <f>COUNT(BD27:BD97)+COUNTIF(BD27:BD97,"B")+COUNTIF(BD27:BD97,"Arr")+COUNTIF(BD27:BD97,"Løype")</f>
        <v>26</v>
      </c>
      <c r="BE100" s="78"/>
      <c r="BF100" s="78"/>
      <c r="BG100" s="78"/>
      <c r="BH100" s="78">
        <f>COUNT(BH27:BH97)+COUNTIF(BH27:BH97,"B")+COUNTIF(BH27:BH97,"Arr")+COUNTIF(BH27:BH97,"Løype")</f>
        <v>1</v>
      </c>
      <c r="BI100" s="78">
        <f>COUNT(BI27:BI97)+COUNTIF(BI27:BI97,"B")+COUNTIF(BI27:BI97,"Arr")+COUNTIF(BI27:BI97,"Løype")</f>
        <v>13</v>
      </c>
      <c r="BJ100" s="78"/>
      <c r="BK100" s="78"/>
      <c r="BL100" s="78"/>
      <c r="BM100" s="78">
        <f>COUNT(BM27:BM97)+COUNTIF(BM27:BM97,"B")+COUNTIF(BM27:BM97,"Arr")+COUNTIF(BM27:BM97,"Løype")</f>
        <v>1</v>
      </c>
      <c r="BN100" s="78">
        <f>COUNT(BN27:BN97)+COUNTIF(BN27:BN97,"B")+COUNTIF(BN27:BN97,"Arr")+COUNTIF(BN27:BN97,"Løype")</f>
        <v>24</v>
      </c>
      <c r="BO100" s="78"/>
      <c r="BP100" s="78"/>
      <c r="BQ100" s="78"/>
      <c r="BR100" s="78">
        <f>COUNT(BR27:BR97)+COUNTIF(BR27:BR97,"B")+COUNTIF(BR27:BR97,"Arr")+COUNTIF(BR27:BR97,"Løype")</f>
        <v>3</v>
      </c>
      <c r="BS100" s="78">
        <f>COUNT(BS27:BS97)+COUNTIF(BS27:BS97,"B")+COUNTIF(BS27:BS97,"Arr")+COUNTIF(BS27:BS97,"Løype")</f>
        <v>23</v>
      </c>
      <c r="BT100" s="78"/>
      <c r="BU100" s="78"/>
      <c r="BV100" s="78"/>
      <c r="BW100" s="78">
        <f>COUNT(BW27:BW97)+COUNTIF(BW27:BW97,"B")+COUNTIF(BW27:BW97,"Arr")+COUNTIF(BW27:BW97,"Løype")</f>
        <v>4</v>
      </c>
      <c r="BX100" s="78">
        <f>COUNT(BX27:BX97)+COUNTIF(BX27:BX97,"B")+COUNTIF(BX27:BX97,"Arr")+COUNTIF(BX27:BX97,"Løype")</f>
        <v>28</v>
      </c>
      <c r="BY100" s="78"/>
      <c r="BZ100" s="78"/>
      <c r="CA100" s="78"/>
      <c r="CB100" s="78">
        <f>COUNT(CB27:CB97)+COUNTIF(CB27:CB97,"B")+COUNTIF(CB27:CB97,"Arr")+COUNTIF(CB27:CB97,"Løype")</f>
        <v>2</v>
      </c>
      <c r="CC100" s="78">
        <f>COUNT(CC27:CC97)+COUNTIF(CC27:CC97,"B")+COUNTIF(CC27:CC97,"Arr")+COUNTIF(CC27:CC97,"Løype")</f>
        <v>30</v>
      </c>
      <c r="CD100" s="78"/>
      <c r="CE100" s="78"/>
      <c r="CF100" s="78"/>
      <c r="CG100" s="78">
        <f>COUNT(CG27:CG97)+COUNTIF(CG27:CG97,"B")+COUNTIF(CG27:CG97,"Arr")+COUNTIF(CG27:CG97,"Løype")</f>
        <v>1</v>
      </c>
      <c r="CH100" s="78">
        <f>COUNT(CH27:CH97)+COUNTIF(CH27:CH97,"B")+COUNTIF(CH27:CH97,"Arr")+COUNTIF(CH27:CH97,"Løype")</f>
        <v>30</v>
      </c>
      <c r="CI100" s="78"/>
      <c r="CJ100" s="78"/>
      <c r="CK100" s="78"/>
      <c r="CL100" s="78">
        <f>COUNT(CL27:CL97)+COUNTIF(CL27:CL97,"B")+COUNTIF(CL27:CL97,"Arr")+COUNTIF(CL27:CL97,"Løype")</f>
        <v>3</v>
      </c>
      <c r="CM100" s="78">
        <f>COUNT(CM27:CM97)+COUNTIF(CM27:CM97,"B")+COUNTIF(CM27:CM97,"Arr")+COUNTIF(CM27:CM97,"Løype")</f>
        <v>31</v>
      </c>
      <c r="CN100" s="78"/>
      <c r="CO100" s="78"/>
      <c r="CP100" s="78"/>
      <c r="CQ100" s="78">
        <f>COUNT(CQ27:CQ97)+COUNTIF(CQ27:CQ97,"B")+COUNTIF(CQ27:CQ97,"Arr")+COUNTIF(CQ27:CQ97,"Løype")</f>
        <v>1</v>
      </c>
      <c r="CR100" s="78">
        <f>COUNT(CR27:CR97)+COUNTIF(CR27:CR97,"B")+COUNTIF(CR27:CR97,"Arr")+COUNTIF(CR27:CR97,"Løype")</f>
        <v>22</v>
      </c>
      <c r="CS100" s="78"/>
      <c r="CT100" s="78"/>
      <c r="CU100" s="78"/>
      <c r="CV100" s="78">
        <f>COUNT(CV27:CV97)+COUNTIF(CV27:CV97,"B")+COUNTIF(CV27:CV97,"Arr")+COUNTIF(CV27:CV97,"Løype")</f>
        <v>6</v>
      </c>
      <c r="CW100" s="78">
        <f>COUNT(CW27:CW97)+COUNTIF(CW27:CW97,"B")+COUNTIF(CW27:CW97,"Arr")+COUNTIF(CW27:CW97,"Løype")</f>
        <v>31</v>
      </c>
      <c r="CX100" s="78"/>
      <c r="CY100" s="78"/>
      <c r="CZ100" s="78"/>
      <c r="DA100" s="78">
        <f>COUNT(DA27:DA97)+COUNTIF(DA27:DA97,"B")+COUNTIF(DA27:DA97,"Arr")+COUNTIF(DA27:DA97,"Løype")</f>
        <v>2</v>
      </c>
      <c r="DB100" s="78">
        <f>COUNT(DB27:DB97)+COUNTIF(DB27:DB97,"B")+COUNTIF(DB27:DB97,"Arr")+COUNTIF(DB27:DB97,"Løype")</f>
        <v>23</v>
      </c>
      <c r="DC100" s="78"/>
      <c r="DD100" s="78"/>
      <c r="DE100" s="78"/>
      <c r="DF100" s="78">
        <f>COUNT(DF27:DF97)+COUNTIF(DF27:DF97,"B")+COUNTIF(DF27:DF97,"Arr")+COUNTIF(DF27:DF97,"Løype")</f>
        <v>3</v>
      </c>
      <c r="DG100" s="78">
        <f>COUNT(DG27:DG97)+COUNTIF(DG27:DG97,"B")+COUNTIF(DG27:DG97,"Arr")+COUNTIF(DG27:DG97,"Løype")</f>
        <v>36</v>
      </c>
      <c r="DH100" s="78"/>
      <c r="DI100" s="78"/>
      <c r="DJ100" s="78"/>
      <c r="DK100" s="78">
        <f>COUNT(DK27:DK97)+COUNTIF(DK27:DK97,"B")+COUNTIF(DK27:DK97,"Arr")+COUNTIF(DK27:DK97,"Løype")</f>
        <v>5</v>
      </c>
      <c r="DL100" s="78">
        <f>COUNT(DL27:DL97)+COUNTIF(DL27:DL97,"B")+COUNTIF(DL27:DL97,"Arr")+COUNTIF(DL27:DL97,"Løype")</f>
        <v>24</v>
      </c>
      <c r="DM100" s="78"/>
      <c r="DN100" s="78"/>
      <c r="DO100" s="78"/>
      <c r="DP100" s="78">
        <f>COUNT(DP27:DP97)+COUNTIF(DP27:DP97,"B")+COUNTIF(DP27:DP97,"Arr")+COUNTIF(DP27:DP97,"Løype")</f>
        <v>7</v>
      </c>
      <c r="DQ100" s="78">
        <f>COUNT(DQ27:DQ97)+COUNTIF(DQ27:DQ97,"B")+COUNTIF(DQ27:DQ97,"Arr")+COUNTIF(DQ27:DQ97,"Løype")</f>
        <v>23</v>
      </c>
      <c r="DR100" s="78"/>
      <c r="DS100" s="78"/>
      <c r="DT100" s="78"/>
      <c r="DU100" s="78">
        <f>COUNT(DU27:DU97)+COUNTIF(DU27:DU97,"B")+COUNTIF(DU27:DU97,"Arr")+COUNTIF(DU27:DU97,"Løype")</f>
        <v>7</v>
      </c>
      <c r="DV100" s="78">
        <f>COUNT(DV27:DV97)+COUNTIF(DV27:DV97,"B")+COUNTIF(DV27:DV97,"Arr")+COUNTIF(DV27:DV97,"Løype")</f>
        <v>28</v>
      </c>
      <c r="DW100" s="78"/>
      <c r="DX100" s="78"/>
      <c r="DY100" s="78"/>
      <c r="DZ100" s="78">
        <f>COUNT(DZ27:DZ97)+COUNTIF(DZ27:DZ97,"B")+COUNTIF(DZ27:DZ97,"Arr")+COUNTIF(DZ27:DZ97,"Løype")</f>
        <v>12</v>
      </c>
      <c r="EA100" s="78">
        <f>COUNT(EA27:EA97)+COUNTIF(EA27:EA97,"B")+COUNTIF(EA27:EA97,"Arr")+COUNTIF(EA27:EA97,"Løype")</f>
        <v>34</v>
      </c>
      <c r="EB100" s="78"/>
      <c r="EC100" s="78"/>
      <c r="ED100" s="533"/>
      <c r="EE100" s="78">
        <f>COUNT(EE27:EE97)+COUNTIF(EE27:EE97,"B")+COUNTIF(EE27:EE97,"Arr")+COUNTIF(EE27:EE97,"Løype")</f>
        <v>11</v>
      </c>
      <c r="EF100" s="78">
        <f>COUNT(EF27:EF97)+COUNTIF(EF27:EF97,"B")+COUNTIF(EF27:EF97,"Arr")+COUNTIF(EF27:EF97,"Løype")</f>
        <v>29</v>
      </c>
      <c r="EG100" s="78"/>
      <c r="EH100" s="78"/>
      <c r="EI100" s="533"/>
      <c r="EJ100" s="15">
        <f>MAXA(EJ27:EJ97)</f>
        <v>27</v>
      </c>
      <c r="EK100" s="15"/>
      <c r="EM100" s="15">
        <f>MAXA(EM27:EM97)</f>
        <v>8</v>
      </c>
      <c r="EN100" s="15"/>
      <c r="EO100" s="15"/>
    </row>
    <row r="101" spans="2:167" x14ac:dyDescent="0.2">
      <c r="C101" s="345" t="s">
        <v>175</v>
      </c>
      <c r="D101" s="25"/>
      <c r="E101" s="78">
        <f>COUNT(E27:E97)</f>
        <v>0</v>
      </c>
      <c r="F101" s="78">
        <f>COUNT(F27:F97)</f>
        <v>20</v>
      </c>
      <c r="G101" s="78"/>
      <c r="H101" s="78"/>
      <c r="I101" s="78"/>
      <c r="J101" s="78">
        <f>COUNT(J27:J97)</f>
        <v>5</v>
      </c>
      <c r="K101" s="78">
        <f>COUNT(K27:K97)</f>
        <v>18</v>
      </c>
      <c r="L101" s="78"/>
      <c r="M101" s="78"/>
      <c r="N101" s="78"/>
      <c r="O101" s="78">
        <f>COUNT(O27:O97)</f>
        <v>24</v>
      </c>
      <c r="P101" s="78">
        <f>COUNT(P27:P97)</f>
        <v>0</v>
      </c>
      <c r="Q101" s="78"/>
      <c r="R101" s="78"/>
      <c r="S101" s="78"/>
      <c r="T101" s="78">
        <f>COUNT(T27:T97)</f>
        <v>21</v>
      </c>
      <c r="U101" s="78">
        <f>COUNT(U27:U97)</f>
        <v>0</v>
      </c>
      <c r="V101" s="78"/>
      <c r="W101" s="78"/>
      <c r="X101" s="78"/>
      <c r="Y101" s="78">
        <f>COUNT(Y27:Y97)</f>
        <v>3</v>
      </c>
      <c r="Z101" s="78">
        <f>COUNT(Z27:Z97)</f>
        <v>27</v>
      </c>
      <c r="AA101" s="78"/>
      <c r="AB101" s="78"/>
      <c r="AC101" s="78"/>
      <c r="AD101" s="78">
        <f>COUNT(AD27:AD97)</f>
        <v>1</v>
      </c>
      <c r="AE101" s="78">
        <f>COUNT(AE27:AE97)</f>
        <v>19</v>
      </c>
      <c r="AF101" s="78"/>
      <c r="AG101" s="78"/>
      <c r="AH101" s="78"/>
      <c r="AI101" s="78">
        <f>COUNT(AI27:AI97)</f>
        <v>2</v>
      </c>
      <c r="AJ101" s="78">
        <f>COUNT(AJ27:AJ97)</f>
        <v>17</v>
      </c>
      <c r="AK101" s="78"/>
      <c r="AL101" s="78"/>
      <c r="AM101" s="78"/>
      <c r="AN101" s="78">
        <f>COUNT(AN27:AN97)</f>
        <v>3</v>
      </c>
      <c r="AO101" s="78">
        <f>COUNT(AO27:AO97)</f>
        <v>18</v>
      </c>
      <c r="AP101" s="78"/>
      <c r="AQ101" s="78"/>
      <c r="AR101" s="78"/>
      <c r="AS101" s="78">
        <f>COUNT(AS27:AS97)</f>
        <v>4</v>
      </c>
      <c r="AT101" s="78">
        <f>COUNT(AT27:AT97)</f>
        <v>17</v>
      </c>
      <c r="AU101" s="78"/>
      <c r="AV101" s="78"/>
      <c r="AW101" s="78"/>
      <c r="AX101" s="78">
        <f>COUNT(AX27:AX97)</f>
        <v>2</v>
      </c>
      <c r="AY101" s="78">
        <f>COUNT(AY27:AY97)</f>
        <v>22</v>
      </c>
      <c r="AZ101" s="78"/>
      <c r="BA101" s="78"/>
      <c r="BB101" s="78"/>
      <c r="BC101" s="78">
        <f>COUNT(BC27:BC97)</f>
        <v>2</v>
      </c>
      <c r="BD101" s="78">
        <f>COUNT(BD27:BD97)</f>
        <v>22</v>
      </c>
      <c r="BE101" s="78"/>
      <c r="BF101" s="78"/>
      <c r="BG101" s="78"/>
      <c r="BH101" s="78">
        <f>COUNT(BH27:BH97)</f>
        <v>1</v>
      </c>
      <c r="BI101" s="78">
        <f>COUNT(BI27:BI97)</f>
        <v>12</v>
      </c>
      <c r="BJ101" s="78"/>
      <c r="BK101" s="78"/>
      <c r="BL101" s="78"/>
      <c r="BM101" s="78">
        <f>COUNT(BM27:BM97)</f>
        <v>1</v>
      </c>
      <c r="BN101" s="78">
        <f>COUNT(BN27:BN97)</f>
        <v>23</v>
      </c>
      <c r="BO101" s="78"/>
      <c r="BP101" s="78"/>
      <c r="BQ101" s="78"/>
      <c r="BR101" s="78">
        <f>COUNT(BR27:BR97)</f>
        <v>3</v>
      </c>
      <c r="BS101" s="78">
        <f>COUNT(BS27:BS97)</f>
        <v>22</v>
      </c>
      <c r="BT101" s="78"/>
      <c r="BU101" s="78"/>
      <c r="BV101" s="78"/>
      <c r="BW101" s="78">
        <f>COUNT(BW27:BW97)</f>
        <v>4</v>
      </c>
      <c r="BX101" s="78">
        <f>COUNT(BX27:BX97)</f>
        <v>25</v>
      </c>
      <c r="BY101" s="78"/>
      <c r="BZ101" s="78"/>
      <c r="CA101" s="78"/>
      <c r="CB101" s="78">
        <f>COUNT(CB27:CB97)</f>
        <v>2</v>
      </c>
      <c r="CC101" s="78">
        <f>COUNT(CC27:CC97)</f>
        <v>27</v>
      </c>
      <c r="CD101" s="78"/>
      <c r="CE101" s="78"/>
      <c r="CF101" s="78"/>
      <c r="CG101" s="78">
        <f>COUNT(CG27:CG97)</f>
        <v>1</v>
      </c>
      <c r="CH101" s="78">
        <f>COUNT(CH27:CH97)</f>
        <v>27</v>
      </c>
      <c r="CI101" s="78"/>
      <c r="CJ101" s="78"/>
      <c r="CK101" s="78"/>
      <c r="CL101" s="78">
        <f>COUNT(CL27:CL97)</f>
        <v>3</v>
      </c>
      <c r="CM101" s="78">
        <f>COUNT(CM27:CM97)</f>
        <v>27</v>
      </c>
      <c r="CN101" s="78"/>
      <c r="CO101" s="78"/>
      <c r="CP101" s="78"/>
      <c r="CQ101" s="78">
        <f>COUNT(CQ27:CQ97)</f>
        <v>1</v>
      </c>
      <c r="CR101" s="78">
        <f>COUNT(CR27:CR97)</f>
        <v>19</v>
      </c>
      <c r="CS101" s="78"/>
      <c r="CT101" s="78"/>
      <c r="CU101" s="78"/>
      <c r="CV101" s="78">
        <f>COUNT(CV27:CV97)</f>
        <v>6</v>
      </c>
      <c r="CW101" s="78">
        <f>COUNT(CW27:CW97)</f>
        <v>26</v>
      </c>
      <c r="CX101" s="78"/>
      <c r="CY101" s="78"/>
      <c r="CZ101" s="78"/>
      <c r="DA101" s="78">
        <f>COUNT(DA27:DA97)</f>
        <v>2</v>
      </c>
      <c r="DB101" s="78">
        <f>COUNT(DB27:DB97)</f>
        <v>22</v>
      </c>
      <c r="DC101" s="78"/>
      <c r="DD101" s="78"/>
      <c r="DE101" s="78"/>
      <c r="DF101" s="78">
        <f>COUNT(DF27:DF97)</f>
        <v>3</v>
      </c>
      <c r="DG101" s="78">
        <f>COUNT(DG27:DG97)</f>
        <v>33</v>
      </c>
      <c r="DH101" s="78"/>
      <c r="DI101" s="78"/>
      <c r="DJ101" s="78"/>
      <c r="DK101" s="78">
        <f>COUNT(DK27:DK97)</f>
        <v>4</v>
      </c>
      <c r="DL101" s="78">
        <f>COUNT(DL27:DL97)</f>
        <v>20</v>
      </c>
      <c r="DM101" s="78"/>
      <c r="DN101" s="78"/>
      <c r="DO101" s="78"/>
      <c r="DP101" s="78">
        <f>COUNT(DP27:DP97)</f>
        <v>7</v>
      </c>
      <c r="DQ101" s="78">
        <f>COUNT(DQ27:DQ97)</f>
        <v>21</v>
      </c>
      <c r="DR101" s="78"/>
      <c r="DS101" s="78"/>
      <c r="DT101" s="78"/>
      <c r="DU101" s="78">
        <f>COUNT(DU27:DU97)</f>
        <v>7</v>
      </c>
      <c r="DV101" s="78">
        <f>COUNT(DV27:DV97)</f>
        <v>26</v>
      </c>
      <c r="DW101" s="78"/>
      <c r="DX101" s="78"/>
      <c r="DY101" s="78"/>
      <c r="DZ101" s="78">
        <f>COUNT(DZ27:DZ97)</f>
        <v>11</v>
      </c>
      <c r="EA101" s="78">
        <f>COUNT(EA27:EA97)</f>
        <v>30</v>
      </c>
      <c r="EB101" s="78"/>
      <c r="EC101" s="78"/>
      <c r="ED101" s="533"/>
      <c r="EE101" s="78">
        <f>COUNT(EE27:EE97)</f>
        <v>11</v>
      </c>
      <c r="EF101" s="78">
        <f>COUNT(EF27:EF97)</f>
        <v>28</v>
      </c>
      <c r="EG101" s="78"/>
      <c r="EH101" s="78"/>
      <c r="EI101" s="533"/>
      <c r="EJ101" s="15"/>
      <c r="EK101" s="15"/>
    </row>
    <row r="102" spans="2:167" ht="17" thickBot="1" x14ac:dyDescent="0.25">
      <c r="C102" s="346" t="s">
        <v>176</v>
      </c>
      <c r="D102" s="26"/>
      <c r="E102" s="79">
        <f>E101+1</f>
        <v>1</v>
      </c>
      <c r="F102" s="79">
        <f>F101+1</f>
        <v>21</v>
      </c>
      <c r="G102" s="79"/>
      <c r="H102" s="79"/>
      <c r="I102" s="79"/>
      <c r="J102" s="79">
        <f t="shared" ref="J102:K102" si="2">J101+1</f>
        <v>6</v>
      </c>
      <c r="K102" s="79">
        <f t="shared" si="2"/>
        <v>19</v>
      </c>
      <c r="L102" s="79"/>
      <c r="M102" s="79"/>
      <c r="N102" s="79"/>
      <c r="O102" s="79">
        <f t="shared" ref="O102" si="3">O101+1</f>
        <v>25</v>
      </c>
      <c r="P102" s="79">
        <f t="shared" ref="P102:DQ102" si="4">P101+1</f>
        <v>1</v>
      </c>
      <c r="Q102" s="79"/>
      <c r="R102" s="79"/>
      <c r="S102" s="79"/>
      <c r="T102" s="79">
        <f t="shared" si="4"/>
        <v>22</v>
      </c>
      <c r="U102" s="79">
        <f t="shared" si="4"/>
        <v>1</v>
      </c>
      <c r="V102" s="79"/>
      <c r="W102" s="79"/>
      <c r="X102" s="79"/>
      <c r="Y102" s="79">
        <f t="shared" si="4"/>
        <v>4</v>
      </c>
      <c r="Z102" s="79">
        <f t="shared" si="4"/>
        <v>28</v>
      </c>
      <c r="AA102" s="79"/>
      <c r="AB102" s="79"/>
      <c r="AC102" s="79"/>
      <c r="AD102" s="79">
        <f t="shared" si="4"/>
        <v>2</v>
      </c>
      <c r="AE102" s="79">
        <f t="shared" si="4"/>
        <v>20</v>
      </c>
      <c r="AF102" s="79"/>
      <c r="AG102" s="79"/>
      <c r="AH102" s="79"/>
      <c r="AI102" s="79">
        <f t="shared" si="4"/>
        <v>3</v>
      </c>
      <c r="AJ102" s="79">
        <f t="shared" si="4"/>
        <v>18</v>
      </c>
      <c r="AK102" s="79"/>
      <c r="AL102" s="79"/>
      <c r="AM102" s="79"/>
      <c r="AN102" s="79">
        <f t="shared" si="4"/>
        <v>4</v>
      </c>
      <c r="AO102" s="79">
        <f t="shared" si="4"/>
        <v>19</v>
      </c>
      <c r="AP102" s="79"/>
      <c r="AQ102" s="79"/>
      <c r="AR102" s="79"/>
      <c r="AS102" s="79">
        <f t="shared" si="4"/>
        <v>5</v>
      </c>
      <c r="AT102" s="79">
        <f t="shared" si="4"/>
        <v>18</v>
      </c>
      <c r="AU102" s="79"/>
      <c r="AV102" s="79"/>
      <c r="AW102" s="79"/>
      <c r="AX102" s="79">
        <f t="shared" si="4"/>
        <v>3</v>
      </c>
      <c r="AY102" s="79">
        <f t="shared" si="4"/>
        <v>23</v>
      </c>
      <c r="AZ102" s="79"/>
      <c r="BA102" s="79"/>
      <c r="BB102" s="79"/>
      <c r="BC102" s="79">
        <f t="shared" si="4"/>
        <v>3</v>
      </c>
      <c r="BD102" s="79">
        <f t="shared" si="4"/>
        <v>23</v>
      </c>
      <c r="BE102" s="79"/>
      <c r="BF102" s="79"/>
      <c r="BG102" s="79"/>
      <c r="BH102" s="79">
        <f t="shared" si="4"/>
        <v>2</v>
      </c>
      <c r="BI102" s="79">
        <f t="shared" si="4"/>
        <v>13</v>
      </c>
      <c r="BJ102" s="79"/>
      <c r="BK102" s="79"/>
      <c r="BL102" s="79"/>
      <c r="BM102" s="79">
        <f t="shared" si="4"/>
        <v>2</v>
      </c>
      <c r="BN102" s="79">
        <f t="shared" si="4"/>
        <v>24</v>
      </c>
      <c r="BO102" s="79"/>
      <c r="BP102" s="79"/>
      <c r="BQ102" s="79"/>
      <c r="BR102" s="79">
        <f t="shared" si="4"/>
        <v>4</v>
      </c>
      <c r="BS102" s="79">
        <f t="shared" si="4"/>
        <v>23</v>
      </c>
      <c r="BT102" s="79"/>
      <c r="BU102" s="79"/>
      <c r="BV102" s="79"/>
      <c r="BW102" s="79">
        <f t="shared" si="4"/>
        <v>5</v>
      </c>
      <c r="BX102" s="79">
        <f t="shared" si="4"/>
        <v>26</v>
      </c>
      <c r="BY102" s="79"/>
      <c r="BZ102" s="79"/>
      <c r="CA102" s="79"/>
      <c r="CB102" s="79">
        <f t="shared" si="4"/>
        <v>3</v>
      </c>
      <c r="CC102" s="79">
        <f t="shared" si="4"/>
        <v>28</v>
      </c>
      <c r="CD102" s="79"/>
      <c r="CE102" s="79"/>
      <c r="CF102" s="79"/>
      <c r="CG102" s="79">
        <f t="shared" si="4"/>
        <v>2</v>
      </c>
      <c r="CH102" s="79">
        <f t="shared" si="4"/>
        <v>28</v>
      </c>
      <c r="CI102" s="79"/>
      <c r="CJ102" s="79"/>
      <c r="CK102" s="79"/>
      <c r="CL102" s="79">
        <f t="shared" si="4"/>
        <v>4</v>
      </c>
      <c r="CM102" s="79">
        <f t="shared" si="4"/>
        <v>28</v>
      </c>
      <c r="CN102" s="79"/>
      <c r="CO102" s="79"/>
      <c r="CP102" s="79"/>
      <c r="CQ102" s="79">
        <f t="shared" si="4"/>
        <v>2</v>
      </c>
      <c r="CR102" s="79">
        <f t="shared" si="4"/>
        <v>20</v>
      </c>
      <c r="CS102" s="79"/>
      <c r="CT102" s="79"/>
      <c r="CU102" s="79"/>
      <c r="CV102" s="79">
        <f t="shared" si="4"/>
        <v>7</v>
      </c>
      <c r="CW102" s="79">
        <f t="shared" si="4"/>
        <v>27</v>
      </c>
      <c r="CX102" s="79"/>
      <c r="CY102" s="79"/>
      <c r="CZ102" s="79"/>
      <c r="DA102" s="79">
        <f t="shared" si="4"/>
        <v>3</v>
      </c>
      <c r="DB102" s="79">
        <f t="shared" si="4"/>
        <v>23</v>
      </c>
      <c r="DC102" s="79"/>
      <c r="DD102" s="79"/>
      <c r="DE102" s="79"/>
      <c r="DF102" s="79">
        <f t="shared" si="4"/>
        <v>4</v>
      </c>
      <c r="DG102" s="79">
        <f t="shared" si="4"/>
        <v>34</v>
      </c>
      <c r="DH102" s="79"/>
      <c r="DI102" s="79"/>
      <c r="DJ102" s="79"/>
      <c r="DK102" s="79">
        <f t="shared" si="4"/>
        <v>5</v>
      </c>
      <c r="DL102" s="79">
        <f t="shared" si="4"/>
        <v>21</v>
      </c>
      <c r="DM102" s="79"/>
      <c r="DN102" s="79"/>
      <c r="DO102" s="79"/>
      <c r="DP102" s="79">
        <f t="shared" si="4"/>
        <v>8</v>
      </c>
      <c r="DQ102" s="79">
        <f t="shared" si="4"/>
        <v>22</v>
      </c>
      <c r="DR102" s="79"/>
      <c r="DS102" s="79"/>
      <c r="DT102" s="79"/>
      <c r="DU102" s="79">
        <f t="shared" ref="DU102:EA102" si="5">DU101+1</f>
        <v>8</v>
      </c>
      <c r="DV102" s="79">
        <f t="shared" si="5"/>
        <v>27</v>
      </c>
      <c r="DW102" s="79"/>
      <c r="DX102" s="79"/>
      <c r="DY102" s="79"/>
      <c r="DZ102" s="79">
        <f t="shared" si="5"/>
        <v>12</v>
      </c>
      <c r="EA102" s="79">
        <f t="shared" si="5"/>
        <v>31</v>
      </c>
      <c r="EB102" s="79"/>
      <c r="EC102" s="79"/>
      <c r="ED102" s="534"/>
      <c r="EE102" s="79">
        <f t="shared" ref="EE102:EF102" si="6">EE101+1</f>
        <v>12</v>
      </c>
      <c r="EF102" s="79">
        <f t="shared" si="6"/>
        <v>29</v>
      </c>
      <c r="EG102" s="79"/>
      <c r="EH102" s="79"/>
      <c r="EI102" s="534"/>
      <c r="EJ102" s="15"/>
      <c r="EK102" s="15"/>
    </row>
    <row r="103" spans="2:167" x14ac:dyDescent="0.2">
      <c r="C103" s="347"/>
      <c r="D103" s="25"/>
      <c r="E103" s="192"/>
      <c r="F103" s="192">
        <f>IF(E100+F100&gt;0,E100+F100," ")</f>
        <v>22</v>
      </c>
      <c r="G103" s="192"/>
      <c r="H103" s="192"/>
      <c r="I103" s="192"/>
      <c r="J103" s="192"/>
      <c r="K103" s="192">
        <f>IF(J100+K100&gt;0,J100+K100," ")</f>
        <v>27</v>
      </c>
      <c r="L103" s="192"/>
      <c r="M103" s="192"/>
      <c r="N103" s="192"/>
      <c r="O103" s="192"/>
      <c r="P103" s="192">
        <f>IF(O100+P100&gt;0,O100+P100," ")</f>
        <v>28</v>
      </c>
      <c r="Q103" s="192"/>
      <c r="R103" s="192"/>
      <c r="S103" s="192"/>
      <c r="T103" s="192"/>
      <c r="U103" s="192">
        <f>IF(T100+U100&gt;0,T100+U100," ")</f>
        <v>27</v>
      </c>
      <c r="V103" s="192"/>
      <c r="W103" s="192"/>
      <c r="X103" s="192"/>
      <c r="Y103" s="192"/>
      <c r="Z103" s="192">
        <f>IF(Y100+Z100&gt;0,Y100+Z100," ")</f>
        <v>34</v>
      </c>
      <c r="AA103" s="192"/>
      <c r="AB103" s="192"/>
      <c r="AC103" s="192"/>
      <c r="AD103" s="192"/>
      <c r="AE103" s="192">
        <f>IF(AD100+AE100&gt;0,AD100+AE100," ")</f>
        <v>25</v>
      </c>
      <c r="AF103" s="192"/>
      <c r="AG103" s="192"/>
      <c r="AH103" s="192"/>
      <c r="AI103" s="192"/>
      <c r="AJ103" s="192">
        <f>IF(AI100+AJ100&gt;0,AI100+AJ100," ")</f>
        <v>22</v>
      </c>
      <c r="AK103" s="192"/>
      <c r="AL103" s="192"/>
      <c r="AM103" s="192"/>
      <c r="AN103" s="192"/>
      <c r="AO103" s="192">
        <f>IF(AN100+AO100&gt;0,AN100+AO100," ")</f>
        <v>28</v>
      </c>
      <c r="AP103" s="192"/>
      <c r="AQ103" s="192"/>
      <c r="AR103" s="192"/>
      <c r="AS103" s="192"/>
      <c r="AT103" s="192">
        <f>IF(AS100+AT100&gt;0,AS100+AT100," ")</f>
        <v>26</v>
      </c>
      <c r="AU103" s="192"/>
      <c r="AV103" s="192"/>
      <c r="AW103" s="192"/>
      <c r="AX103" s="192"/>
      <c r="AY103" s="192">
        <f>IF(AX100+AY100&gt;0,AX100+AY100," ")</f>
        <v>30</v>
      </c>
      <c r="AZ103" s="192"/>
      <c r="BA103" s="192"/>
      <c r="BB103" s="192"/>
      <c r="BC103" s="192"/>
      <c r="BD103" s="192">
        <f>IF(BC100+BD100&gt;0,BC100+BD100," ")</f>
        <v>28</v>
      </c>
      <c r="BE103" s="192"/>
      <c r="BF103" s="192"/>
      <c r="BG103" s="192"/>
      <c r="BH103" s="192"/>
      <c r="BI103" s="192">
        <f>IF(BH100+BI100&gt;0,BH100+BI100," ")</f>
        <v>14</v>
      </c>
      <c r="BJ103" s="192"/>
      <c r="BK103" s="192"/>
      <c r="BL103" s="192"/>
      <c r="BM103" s="192"/>
      <c r="BN103" s="192">
        <f>IF(BM100+BN100&gt;0,BM100+BN100," ")</f>
        <v>25</v>
      </c>
      <c r="BO103" s="192"/>
      <c r="BP103" s="192"/>
      <c r="BQ103" s="192"/>
      <c r="BR103" s="192"/>
      <c r="BS103" s="192">
        <f>IF(BR100+BS100&gt;0,BR100+BS100," ")</f>
        <v>26</v>
      </c>
      <c r="BT103" s="192"/>
      <c r="BU103" s="192"/>
      <c r="BV103" s="192"/>
      <c r="BW103" s="192"/>
      <c r="BX103" s="192">
        <f>IF(BW100+BX100&gt;0,BW100+BX100," ")</f>
        <v>32</v>
      </c>
      <c r="BY103" s="192"/>
      <c r="BZ103" s="192"/>
      <c r="CA103" s="192"/>
      <c r="CB103" s="192"/>
      <c r="CC103" s="192">
        <f>IF(CB100+CC100&gt;0,CB100+CC100," ")</f>
        <v>32</v>
      </c>
      <c r="CD103" s="192"/>
      <c r="CE103" s="192"/>
      <c r="CF103" s="192"/>
      <c r="CG103" s="192"/>
      <c r="CH103" s="192">
        <f>IF(CG100+CH100&gt;0,CG100+CH100," ")</f>
        <v>31</v>
      </c>
      <c r="CI103" s="192"/>
      <c r="CJ103" s="192"/>
      <c r="CK103" s="192"/>
      <c r="CL103" s="192"/>
      <c r="CM103" s="192">
        <f>IF(CL100+CM100&gt;0,CL100+CM100," ")</f>
        <v>34</v>
      </c>
      <c r="CN103" s="192"/>
      <c r="CO103" s="192"/>
      <c r="CP103" s="192"/>
      <c r="CQ103" s="192"/>
      <c r="CR103" s="192">
        <f>IF(CQ100+CR100&gt;0,CQ100+CR100," ")</f>
        <v>23</v>
      </c>
      <c r="CS103" s="192"/>
      <c r="CT103" s="192"/>
      <c r="CU103" s="192"/>
      <c r="CV103" s="192"/>
      <c r="CW103" s="192">
        <f>IF(CV100+CW100&gt;0,CV100+CW100," ")</f>
        <v>37</v>
      </c>
      <c r="CX103" s="192"/>
      <c r="CY103" s="192"/>
      <c r="CZ103" s="192"/>
      <c r="DA103" s="192"/>
      <c r="DB103" s="192">
        <f>IF(DA100+DB100&gt;0,DA100+DB100," ")</f>
        <v>25</v>
      </c>
      <c r="DC103" s="192"/>
      <c r="DD103" s="192"/>
      <c r="DE103" s="192"/>
      <c r="DF103" s="192"/>
      <c r="DG103" s="192">
        <f>IF(DF100+DG100&gt;0,DF100+DG100," ")</f>
        <v>39</v>
      </c>
      <c r="DH103" s="192"/>
      <c r="DI103" s="192"/>
      <c r="DJ103" s="192"/>
      <c r="DK103" s="192"/>
      <c r="DL103" s="192">
        <f>IF(DK100+DL100&gt;0,DK100+DL100," ")</f>
        <v>29</v>
      </c>
      <c r="DM103" s="192"/>
      <c r="DN103" s="192"/>
      <c r="DO103" s="192"/>
      <c r="DP103" s="192"/>
      <c r="DQ103" s="192">
        <f>IF(DP100+DQ100&gt;0,DP100+DQ100," ")</f>
        <v>30</v>
      </c>
      <c r="DR103" s="192"/>
      <c r="DS103" s="192"/>
      <c r="DT103" s="192"/>
      <c r="DU103" s="192"/>
      <c r="DV103" s="192">
        <f>IF(DU100+DV100&gt;0,DU100+DV100," ")</f>
        <v>35</v>
      </c>
      <c r="DW103" s="192"/>
      <c r="DX103" s="192"/>
      <c r="DY103" s="192"/>
      <c r="DZ103" s="192"/>
      <c r="EA103" s="192">
        <f>IF(DZ100+EA100&gt;0,DZ100+EA100," ")</f>
        <v>46</v>
      </c>
      <c r="EB103" s="192"/>
      <c r="EC103" s="192"/>
      <c r="ED103" s="192"/>
      <c r="EE103" s="192"/>
      <c r="EF103" s="192">
        <f>IF(EE100+EF100&gt;0,EE100+EF100," ")</f>
        <v>40</v>
      </c>
      <c r="EG103" s="192"/>
      <c r="EH103" s="192"/>
      <c r="EI103" s="192"/>
      <c r="EJ103" s="15"/>
      <c r="EK103" s="15"/>
      <c r="EL103" s="15"/>
      <c r="EM103" s="15"/>
      <c r="EN103" s="15"/>
      <c r="EO103" s="15"/>
      <c r="EP103" s="15"/>
      <c r="EQ103" s="15"/>
      <c r="ER103" s="15"/>
    </row>
    <row r="105" spans="2:167" x14ac:dyDescent="0.2">
      <c r="C105" t="s">
        <v>177</v>
      </c>
      <c r="E105" s="89">
        <f>E101*E23</f>
        <v>0</v>
      </c>
      <c r="F105" s="89">
        <f>F101*F24</f>
        <v>50</v>
      </c>
      <c r="G105" s="89"/>
      <c r="H105" s="89"/>
      <c r="I105" s="89"/>
      <c r="J105" s="89">
        <f>J101*J23</f>
        <v>13</v>
      </c>
      <c r="K105" s="89">
        <f>K101*K24</f>
        <v>57.6</v>
      </c>
      <c r="L105" s="89"/>
      <c r="M105" s="89"/>
      <c r="O105" s="89">
        <f>O101*O23</f>
        <v>67.199999999999989</v>
      </c>
      <c r="P105" s="89">
        <f>P101*P24</f>
        <v>0</v>
      </c>
      <c r="Q105" s="89"/>
      <c r="R105" s="89"/>
      <c r="S105" s="89"/>
      <c r="T105" s="89">
        <f>T101*T23</f>
        <v>46.2</v>
      </c>
      <c r="U105" s="89">
        <f>U101*U24</f>
        <v>0</v>
      </c>
      <c r="V105" s="89"/>
      <c r="W105" s="89"/>
      <c r="X105" s="89"/>
      <c r="Y105" s="89">
        <f>Y101*Y23</f>
        <v>7.1999999999999993</v>
      </c>
      <c r="Z105" s="89">
        <f>Z101*Z24</f>
        <v>75.599999999999994</v>
      </c>
      <c r="AA105" s="89"/>
      <c r="AB105" s="89"/>
      <c r="AC105" s="89"/>
      <c r="AD105" s="89">
        <f>AD101*AD23</f>
        <v>2.5</v>
      </c>
      <c r="AE105" s="89">
        <f>AE101*AE24</f>
        <v>55.1</v>
      </c>
      <c r="AF105" s="89"/>
      <c r="AG105" s="89"/>
      <c r="AI105" s="89">
        <f>AI101*AI23</f>
        <v>3.6</v>
      </c>
      <c r="AJ105" s="89">
        <f>AJ101*AJ24</f>
        <v>47.599999999999994</v>
      </c>
      <c r="AK105" s="89"/>
      <c r="AL105" s="89"/>
      <c r="AM105" s="89"/>
      <c r="AN105" s="89">
        <f>AN101*AN23</f>
        <v>5.0999999999999996</v>
      </c>
      <c r="AO105" s="89">
        <f>AO101*AO24</f>
        <v>46.800000000000004</v>
      </c>
      <c r="AP105" s="89"/>
      <c r="AQ105" s="89"/>
      <c r="AR105" s="89"/>
      <c r="AS105" s="89">
        <f>AS101*AS23</f>
        <v>9.1999999999999993</v>
      </c>
      <c r="AT105" s="89">
        <f>AT101*AT24</f>
        <v>49.3</v>
      </c>
      <c r="AU105" s="89"/>
      <c r="AV105" s="89"/>
      <c r="AW105" s="89"/>
      <c r="AX105" s="89">
        <f>AX101*AX23</f>
        <v>3</v>
      </c>
      <c r="AY105" s="89">
        <f>AY101*AY24</f>
        <v>57.2</v>
      </c>
      <c r="AZ105" s="89"/>
      <c r="BA105" s="89"/>
      <c r="BC105" s="89">
        <f>BC101*BC23</f>
        <v>2.2000000000000002</v>
      </c>
      <c r="BD105" s="89">
        <f>BD101*BD24</f>
        <v>48.400000000000006</v>
      </c>
      <c r="BE105" s="89"/>
      <c r="BF105" s="89"/>
      <c r="BG105" s="89"/>
      <c r="BH105" s="89">
        <f>BH101*BH23</f>
        <v>1.7</v>
      </c>
      <c r="BI105" s="89">
        <f>BI101*BI24</f>
        <v>32.400000000000006</v>
      </c>
      <c r="BJ105" s="89"/>
      <c r="BK105" s="89"/>
      <c r="BL105" s="89"/>
      <c r="BM105" s="89">
        <f>BM101*BM23</f>
        <v>1.8</v>
      </c>
      <c r="BN105" s="89">
        <f>BN101*BN24</f>
        <v>55.199999999999996</v>
      </c>
      <c r="BO105" s="89"/>
      <c r="BP105" s="89"/>
      <c r="BQ105" s="89"/>
      <c r="BR105" s="89">
        <f>BR101*BR23</f>
        <v>5.6999999999999993</v>
      </c>
      <c r="BS105" s="89">
        <f>BS101*BS24</f>
        <v>59.400000000000006</v>
      </c>
      <c r="BT105" s="89"/>
      <c r="BU105" s="89"/>
      <c r="BW105" s="89">
        <f>BW101*BW23</f>
        <v>6</v>
      </c>
      <c r="BX105" s="89">
        <f>BX101*BX24</f>
        <v>60</v>
      </c>
      <c r="BY105" s="89"/>
      <c r="BZ105" s="89"/>
      <c r="CA105" s="89"/>
      <c r="CB105" s="89">
        <f>CB101*CB23</f>
        <v>3.6</v>
      </c>
      <c r="CC105" s="89">
        <f>CC101*CC24</f>
        <v>70.2</v>
      </c>
      <c r="CD105" s="89"/>
      <c r="CE105" s="89"/>
      <c r="CF105" s="89"/>
      <c r="CG105" s="89">
        <f>CG101*CG23</f>
        <v>1.7</v>
      </c>
      <c r="CH105" s="89">
        <f>CH101*CH24</f>
        <v>70.2</v>
      </c>
      <c r="CI105" s="89"/>
      <c r="CJ105" s="89"/>
      <c r="CK105" s="89"/>
      <c r="CL105" s="89">
        <f>CL101*CL23</f>
        <v>4.8000000000000007</v>
      </c>
      <c r="CM105" s="89">
        <f>CM101*CM24</f>
        <v>64.8</v>
      </c>
      <c r="CN105" s="89"/>
      <c r="CO105" s="89"/>
      <c r="CQ105" s="89">
        <f>CQ101*CQ23</f>
        <v>1.6</v>
      </c>
      <c r="CR105" s="89">
        <f>CR101*CR24</f>
        <v>47.5</v>
      </c>
      <c r="CS105" s="89"/>
      <c r="CT105" s="89"/>
      <c r="CU105" s="89"/>
      <c r="CV105" s="89">
        <f>CV101*CV23</f>
        <v>11.399999999999999</v>
      </c>
      <c r="CW105" s="89">
        <f>CW101*CW24</f>
        <v>83.2</v>
      </c>
      <c r="CX105" s="89"/>
      <c r="CY105" s="89"/>
      <c r="CZ105" s="89"/>
      <c r="DA105" s="89">
        <f>DA101*DA23</f>
        <v>3.6</v>
      </c>
      <c r="DB105" s="89">
        <f>DB101*DB24</f>
        <v>61.599999999999994</v>
      </c>
      <c r="DC105" s="89"/>
      <c r="DD105" s="89"/>
      <c r="DE105" s="89"/>
      <c r="DF105" s="89">
        <f>DF101*DF23</f>
        <v>5.0999999999999996</v>
      </c>
      <c r="DG105" s="89">
        <f>DG101*DG24</f>
        <v>82.5</v>
      </c>
      <c r="DH105" s="89"/>
      <c r="DI105" s="89"/>
      <c r="DK105" s="89">
        <f>DK101*DK23</f>
        <v>7.2</v>
      </c>
      <c r="DL105" s="89">
        <f>DL101*DL24</f>
        <v>64</v>
      </c>
      <c r="DM105" s="89"/>
      <c r="DN105" s="89"/>
      <c r="DO105" s="89"/>
      <c r="DP105" s="89">
        <f>DP101*DP23</f>
        <v>9.7999999999999989</v>
      </c>
      <c r="DQ105" s="89">
        <f>DQ101*DQ24</f>
        <v>56.7</v>
      </c>
      <c r="DR105" s="89"/>
      <c r="DS105" s="89"/>
      <c r="DT105" s="89"/>
      <c r="DU105" s="89">
        <f>DU101*DU23</f>
        <v>11.9</v>
      </c>
      <c r="DV105" s="89">
        <f>DV101*DV24</f>
        <v>65</v>
      </c>
      <c r="DW105" s="89"/>
      <c r="DX105" s="89"/>
      <c r="DY105" s="89"/>
      <c r="DZ105" s="89">
        <f>DZ101*DZ23</f>
        <v>18.7</v>
      </c>
      <c r="EA105" s="89">
        <f>EA101*EA24</f>
        <v>75</v>
      </c>
      <c r="EB105" s="89"/>
      <c r="EC105" s="89"/>
      <c r="EE105" s="89">
        <f>EE101*EE23</f>
        <v>20.9</v>
      </c>
      <c r="EF105" s="89">
        <f>EF101*EF24</f>
        <v>75.600000000000009</v>
      </c>
      <c r="EG105" s="89"/>
      <c r="EH105" s="89"/>
      <c r="EI105" t="e">
        <f>EO101*EI24</f>
        <v>#VALUE!</v>
      </c>
      <c r="EJ105" s="89"/>
      <c r="EK105" s="89"/>
      <c r="EL105" s="89"/>
      <c r="EM105" s="89"/>
      <c r="EN105" s="89"/>
      <c r="EO105" s="89"/>
      <c r="EP105" s="89"/>
      <c r="EQ105" s="89"/>
      <c r="ER105" s="89"/>
      <c r="ES105" s="89"/>
      <c r="ET105" s="89"/>
      <c r="EU105" s="89"/>
      <c r="EV105" s="89"/>
      <c r="EW105" s="89"/>
      <c r="EX105" s="89"/>
      <c r="FG105" s="89"/>
      <c r="FH105" s="89"/>
      <c r="FI105" s="89"/>
      <c r="FJ105" s="89"/>
      <c r="FK105" s="89"/>
    </row>
    <row r="106" spans="2:167" x14ac:dyDescent="0.2">
      <c r="E106" s="89"/>
      <c r="F106" s="89">
        <f>IF(E105+F105&gt;0,E105+F105," ")</f>
        <v>50</v>
      </c>
      <c r="G106" s="89"/>
      <c r="H106" s="89"/>
      <c r="I106" s="89"/>
      <c r="J106" s="89"/>
      <c r="K106" s="89">
        <f>IF(J105+K105&gt;0,J105+K105," ")</f>
        <v>70.599999999999994</v>
      </c>
      <c r="L106" s="89"/>
      <c r="M106" s="89"/>
      <c r="O106" s="89"/>
      <c r="P106" s="89">
        <f>IF(O105+P105&gt;0,O105+P105," ")</f>
        <v>67.199999999999989</v>
      </c>
      <c r="Q106" s="89"/>
      <c r="R106" s="89"/>
      <c r="S106" s="89"/>
      <c r="T106" s="89"/>
      <c r="U106" s="89">
        <f>IF(T105+U105&gt;0,T105+U105," ")</f>
        <v>46.2</v>
      </c>
      <c r="V106" s="89"/>
      <c r="W106" s="89"/>
      <c r="X106" s="89"/>
      <c r="Y106" s="89"/>
      <c r="Z106" s="89">
        <f>IF(Y105+Z105&gt;0,Y105+Z105," ")</f>
        <v>82.8</v>
      </c>
      <c r="AA106" s="89"/>
      <c r="AB106" s="89"/>
      <c r="AD106" s="89"/>
      <c r="AE106" s="89">
        <f>IF(AD105+AE105&gt;0,AD105+AE105," ")</f>
        <v>57.6</v>
      </c>
      <c r="AF106" s="89"/>
      <c r="AG106" s="89"/>
      <c r="AI106" s="89"/>
      <c r="AJ106" s="89">
        <f>IF(AI105+AJ105&gt;0,AI105+AJ105," ")</f>
        <v>51.199999999999996</v>
      </c>
      <c r="AK106" s="89"/>
      <c r="AL106" s="89"/>
      <c r="AM106" s="89"/>
      <c r="AN106" s="89"/>
      <c r="AO106" s="89">
        <f>IF(AN105+AO105&gt;0,AN105+AO105," ")</f>
        <v>51.900000000000006</v>
      </c>
      <c r="AP106" s="89"/>
      <c r="AQ106" s="89"/>
      <c r="AS106" s="89"/>
      <c r="AT106" s="89">
        <f>IF(AS105+AT105&gt;0,AS105+AT105," ")</f>
        <v>58.5</v>
      </c>
      <c r="AU106" s="89"/>
      <c r="AV106" s="89"/>
      <c r="AW106" s="89"/>
      <c r="AX106" s="89"/>
      <c r="AY106" s="89">
        <f>IF(AX105+AY105&gt;0,AX105+AY105," ")</f>
        <v>60.2</v>
      </c>
      <c r="AZ106" s="89"/>
      <c r="BA106" s="89"/>
      <c r="BB106" s="89"/>
      <c r="BC106" s="89"/>
      <c r="BD106" s="89">
        <f>IF(BC105+BD105&gt;0,BC105+BD105," ")</f>
        <v>50.600000000000009</v>
      </c>
      <c r="BE106" s="89"/>
      <c r="BF106" s="89"/>
      <c r="BH106" s="89"/>
      <c r="BI106" s="89">
        <f>IF(BH105+BI105&gt;0,BH105+BI105," ")</f>
        <v>34.100000000000009</v>
      </c>
      <c r="BJ106" s="89"/>
      <c r="BK106" s="89"/>
      <c r="BL106" s="89"/>
      <c r="BM106" s="89"/>
      <c r="BN106" s="89">
        <f>IF(BM105+BN105&gt;0,BM105+BN105," ")</f>
        <v>56.999999999999993</v>
      </c>
      <c r="BO106" s="89"/>
      <c r="BP106" s="89"/>
      <c r="BQ106" s="89"/>
      <c r="BR106" s="89"/>
      <c r="BS106" s="89">
        <f>IF(BR105+BS105&gt;0,BR105+BS105," ")</f>
        <v>65.100000000000009</v>
      </c>
      <c r="BT106" s="89"/>
      <c r="BU106" s="89"/>
      <c r="BW106" s="89"/>
      <c r="BX106" s="89">
        <f>IF(BW105+BX105&gt;0,BW105+BX105," ")</f>
        <v>66</v>
      </c>
      <c r="BY106" s="89"/>
      <c r="BZ106" s="89"/>
      <c r="CA106" s="89"/>
      <c r="CB106" s="89"/>
      <c r="CC106" s="89">
        <f>IF(CB105+CC105&gt;0,CB105+CC105," ")</f>
        <v>73.8</v>
      </c>
      <c r="CD106" s="89"/>
      <c r="CE106" s="89"/>
      <c r="CF106" s="89"/>
      <c r="CG106" s="89"/>
      <c r="CH106" s="89">
        <f>IF(CG105+CH105&gt;0,CG105+CH105," ")</f>
        <v>71.900000000000006</v>
      </c>
      <c r="CI106" s="89"/>
      <c r="CJ106" s="89"/>
      <c r="CL106" s="89"/>
      <c r="CM106" s="89">
        <f>IF(CL105+CM105&gt;0,CL105+CM105," ")</f>
        <v>69.599999999999994</v>
      </c>
      <c r="CN106" s="89"/>
      <c r="CO106" s="89"/>
      <c r="CQ106" s="89"/>
      <c r="CR106" s="89">
        <f>IF(CQ105+CR105&gt;0,CQ105+CR105," ")</f>
        <v>49.1</v>
      </c>
      <c r="CS106" s="89"/>
      <c r="CT106" s="89"/>
      <c r="CU106" s="89"/>
      <c r="CV106" s="89"/>
      <c r="CW106" s="89">
        <f>IF(CV105+CW105&gt;0,CV105+CW105," ")</f>
        <v>94.6</v>
      </c>
      <c r="CX106" s="89"/>
      <c r="CY106" s="89"/>
      <c r="DA106" s="89"/>
      <c r="DB106" s="89">
        <f>IF(DA105+DB105&gt;0,DA105+DB105," ")</f>
        <v>65.199999999999989</v>
      </c>
      <c r="DC106" s="89"/>
      <c r="DD106" s="89"/>
      <c r="DE106" s="89"/>
      <c r="DF106" s="89"/>
      <c r="DG106" s="89">
        <f>IF(DF105+DG105&gt;0,DF105+DG105," ")</f>
        <v>87.6</v>
      </c>
      <c r="DH106" s="89"/>
      <c r="DI106" s="89"/>
      <c r="DJ106" s="89"/>
      <c r="DK106" s="89"/>
      <c r="DL106" s="89">
        <f>IF(DK105+DL105&gt;0,DK105+DL105," ")</f>
        <v>71.2</v>
      </c>
      <c r="DM106" s="89"/>
      <c r="DN106" s="89"/>
      <c r="DP106" s="89"/>
      <c r="DQ106" s="89">
        <f>IF(DP105+DQ105&gt;0,DP105+DQ105," ")</f>
        <v>66.5</v>
      </c>
      <c r="DR106" s="89"/>
      <c r="DS106" s="89"/>
      <c r="DT106" s="89"/>
      <c r="DU106" s="89"/>
      <c r="DV106" s="89">
        <f>IF(DU105+DV105&gt;0,DU105+DV105," ")</f>
        <v>76.900000000000006</v>
      </c>
      <c r="DW106" s="89"/>
      <c r="DX106" s="89"/>
      <c r="DY106" s="89"/>
      <c r="DZ106" s="89"/>
      <c r="EA106" s="89">
        <f>IF(DZ105+EA105&gt;0,DZ105+EA105," ")</f>
        <v>93.7</v>
      </c>
      <c r="EB106" s="89"/>
      <c r="EC106" s="89"/>
      <c r="EE106" s="89"/>
      <c r="EF106" s="89">
        <f>IF(EE105+EF105&gt;0,EE105+EF105," ")</f>
        <v>96.5</v>
      </c>
      <c r="EG106" s="89"/>
      <c r="EH106" s="89"/>
      <c r="EJ106" s="89"/>
      <c r="EK106" s="89"/>
      <c r="EL106" s="89"/>
      <c r="EM106" s="89"/>
      <c r="EN106" s="89"/>
      <c r="EO106" s="89"/>
      <c r="EP106" s="89"/>
      <c r="EQ106" s="89"/>
      <c r="ER106" s="89"/>
      <c r="ES106" s="89"/>
      <c r="ET106" s="89"/>
      <c r="EU106" s="89"/>
      <c r="EW106" s="89"/>
      <c r="EX106" s="89" t="str">
        <f>IF(EW105+EX105&gt;0,EW105+EX105," ")</f>
        <v xml:space="preserve"> </v>
      </c>
      <c r="FG106" s="89"/>
      <c r="FH106" s="89"/>
      <c r="FI106" s="89"/>
      <c r="FJ106" s="89"/>
      <c r="FK106" s="89"/>
    </row>
    <row r="107" spans="2:167" s="350" customFormat="1" x14ac:dyDescent="0.2">
      <c r="C107" s="350" t="s">
        <v>266</v>
      </c>
      <c r="F107" s="350">
        <f>MIN('Løp 1'!$I8:$I77)</f>
        <v>8.4398148148148149E-3</v>
      </c>
      <c r="K107" s="350">
        <f>MIN('Løp 2'!$I8:$I77)</f>
        <v>9.0856481481481483E-3</v>
      </c>
      <c r="P107" s="350">
        <f>MIN('Løp 3'!$I8:$I77)</f>
        <v>7.0519179894179907E-3</v>
      </c>
      <c r="U107" s="350">
        <f>MIN('Løp 4'!$I8:$I77)</f>
        <v>1.0711279461279461E-2</v>
      </c>
      <c r="Z107" s="350">
        <f>MIN('Løp 5'!$I8:$I77)</f>
        <v>8.5069444444444454E-3</v>
      </c>
      <c r="AE107" s="350">
        <f>MIN('Løp 6'!$I8:$I77)</f>
        <v>9.9736590038314189E-3</v>
      </c>
      <c r="AJ107" s="350">
        <f>MIN('Løp 7'!$I8:$I77)</f>
        <v>1.0813492063492065E-2</v>
      </c>
      <c r="AO107" s="350">
        <f>MIN('Løp 8'!$I8:$I77)</f>
        <v>1.0403311965811965E-2</v>
      </c>
      <c r="AT107" s="350">
        <f>MIN('Løp 9'!$I8:$I77)</f>
        <v>9.6420940170940158E-3</v>
      </c>
      <c r="AY107" s="350">
        <f>MIN('Løp 10'!$I8:$I77)</f>
        <v>8.0662393162393153E-3</v>
      </c>
      <c r="BD107" s="350">
        <f>MIN('Løp 11'!$I8:$I77)</f>
        <v>7.844065656565655E-3</v>
      </c>
      <c r="BI107" s="350">
        <f>MIN('Løp 12'!$I8:$I77)</f>
        <v>7.4331275720164606E-3</v>
      </c>
      <c r="BN107" s="350">
        <f>MIN('Løp 13'!$I8:$I77)</f>
        <v>1.109664351851852E-2</v>
      </c>
      <c r="BS107" s="350">
        <f>MIN('Løp 14'!$I8:$I77)</f>
        <v>7.7760631001371735E-3</v>
      </c>
      <c r="BX107" s="350">
        <f>MIN('Løp 15'!$I8:$I77)</f>
        <v>9.9585262345679021E-3</v>
      </c>
      <c r="CC107" s="350">
        <f>MIN('Løp 16'!$I8:$I77)</f>
        <v>5.6401353276353278E-3</v>
      </c>
      <c r="CH107" s="350">
        <f>MIN('Løp 17'!$I8:$I77)</f>
        <v>8.1152065527065522E-3</v>
      </c>
      <c r="CM107" s="350">
        <f>MIN('Løp 18'!$I8:$I77)</f>
        <v>8.6709104938271601E-3</v>
      </c>
      <c r="CR107" s="350">
        <f>MIN('Løp 19'!$I8:$I77)</f>
        <v>8.7083333333333336E-3</v>
      </c>
      <c r="CW107" s="350">
        <f>MIN('Løp 20'!$I8:$I77)</f>
        <v>6.6695601851851855E-3</v>
      </c>
      <c r="DB107" s="350">
        <f>MIN('Løp 21'!$I8:$I72)</f>
        <v>9.8090277777777794E-3</v>
      </c>
      <c r="DG107" s="350">
        <f>MIN('Løp 22'!$I8:$I73)</f>
        <v>7.8703703703703713E-3</v>
      </c>
      <c r="DL107" s="350">
        <f>MIN('Løp 23'!$I8:$I73)</f>
        <v>7.0095486111111105E-3</v>
      </c>
      <c r="DQ107" s="350">
        <f>MIN('Løp 24'!$I8:$I73)</f>
        <v>8.1018518518518514E-3</v>
      </c>
      <c r="DV107" s="350">
        <f>MIN('Løp 25'!$I8:$I74)</f>
        <v>8.5740740740740742E-3</v>
      </c>
      <c r="EA107" s="350">
        <f>MIN('Løp 26'!$I8:$I74)</f>
        <v>8.6944444444444456E-3</v>
      </c>
      <c r="EF107" s="350">
        <f>MIN('Løp 27'!$I8:$I76)</f>
        <v>7.4074074074074068E-3</v>
      </c>
    </row>
    <row r="108" spans="2:167" x14ac:dyDescent="0.2">
      <c r="E108" s="89"/>
      <c r="F108" s="89"/>
      <c r="G108" s="89"/>
      <c r="H108" s="89"/>
      <c r="I108" s="89"/>
      <c r="J108" s="89"/>
      <c r="K108" s="89"/>
      <c r="L108" s="89"/>
      <c r="M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D108" s="89"/>
      <c r="AE108" s="89"/>
      <c r="AF108" s="89"/>
      <c r="AG108" s="89"/>
      <c r="AI108" s="89"/>
      <c r="AJ108" s="89"/>
      <c r="AK108" s="89"/>
      <c r="AL108" s="89"/>
      <c r="AM108" s="89"/>
      <c r="AN108" s="89"/>
      <c r="AO108" s="89"/>
      <c r="AP108" s="89"/>
      <c r="AQ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9"/>
      <c r="CI108" s="89"/>
      <c r="CJ108" s="89"/>
      <c r="CL108" s="89"/>
      <c r="CM108" s="89"/>
      <c r="CN108" s="89"/>
      <c r="CO108" s="89"/>
      <c r="CQ108" s="89"/>
      <c r="CR108" s="89"/>
      <c r="CS108" s="89"/>
      <c r="CT108" s="89"/>
      <c r="CU108" s="89"/>
      <c r="CV108" s="89"/>
      <c r="CW108" s="89"/>
      <c r="CX108" s="89"/>
      <c r="CY108" s="89"/>
      <c r="DA108" s="89"/>
      <c r="DB108" s="89"/>
      <c r="DC108" s="89"/>
      <c r="DD108" s="89"/>
      <c r="DE108" s="89"/>
      <c r="DF108" s="89"/>
      <c r="DG108" s="89"/>
      <c r="DH108" s="89"/>
      <c r="DI108" s="89"/>
      <c r="DJ108" s="89"/>
      <c r="DK108" s="89"/>
      <c r="DL108" s="89"/>
      <c r="DM108" s="89"/>
      <c r="DN108" s="89"/>
      <c r="DP108" s="89"/>
      <c r="DQ108" s="89"/>
      <c r="DR108" s="89"/>
      <c r="DS108" s="89"/>
      <c r="DT108" s="89"/>
      <c r="DU108" s="89"/>
      <c r="DV108" s="89"/>
      <c r="DW108" s="89"/>
      <c r="DX108" s="89"/>
      <c r="DY108" s="89"/>
      <c r="DZ108" s="89"/>
      <c r="EA108" s="89"/>
      <c r="EB108" s="89"/>
      <c r="EC108" s="89"/>
      <c r="EJ108" s="89"/>
      <c r="EK108" s="89"/>
      <c r="EL108" s="89"/>
      <c r="EM108" s="89"/>
      <c r="EN108" s="89"/>
      <c r="EO108" s="89"/>
      <c r="EP108" s="89"/>
      <c r="EQ108" s="89"/>
      <c r="ER108" s="89"/>
      <c r="ES108" s="89"/>
      <c r="ET108" s="89"/>
      <c r="EU108" s="89"/>
      <c r="EW108" s="89"/>
      <c r="EX108" s="89"/>
      <c r="FG108" s="89"/>
      <c r="FH108" s="89"/>
      <c r="FI108" s="89"/>
      <c r="FJ108" s="89"/>
      <c r="FK108" s="89"/>
    </row>
    <row r="109" spans="2:167" ht="17" thickBot="1" x14ac:dyDescent="0.25">
      <c r="DK109" s="100"/>
      <c r="DL109" s="100"/>
      <c r="DM109" s="100"/>
      <c r="DN109" s="100"/>
      <c r="DO109" s="100"/>
      <c r="DP109" s="101"/>
      <c r="DQ109" s="101"/>
      <c r="DR109" s="101"/>
      <c r="DS109" s="101"/>
      <c r="DT109" s="101"/>
    </row>
    <row r="110" spans="2:167" ht="19" x14ac:dyDescent="0.25">
      <c r="F110" s="214" t="s">
        <v>178</v>
      </c>
      <c r="G110" s="225"/>
      <c r="H110" s="225"/>
      <c r="I110" s="215"/>
      <c r="J110" s="215"/>
      <c r="K110" s="215"/>
      <c r="L110" s="215"/>
      <c r="M110" s="215"/>
      <c r="N110" s="215"/>
      <c r="O110" s="215"/>
      <c r="P110" s="216"/>
      <c r="DB110" s="100"/>
      <c r="DC110" s="100"/>
      <c r="DD110" s="100"/>
      <c r="DE110" s="100"/>
      <c r="DF110" s="100"/>
      <c r="DG110" s="102"/>
      <c r="DH110" s="102"/>
      <c r="DI110" s="102"/>
      <c r="DJ110" s="102"/>
      <c r="DK110" s="102"/>
    </row>
    <row r="111" spans="2:167" x14ac:dyDescent="0.2">
      <c r="F111" s="217"/>
      <c r="P111" s="218"/>
      <c r="DB111" s="100"/>
      <c r="DC111" s="100"/>
      <c r="DD111" s="100"/>
      <c r="DE111" s="100"/>
      <c r="DF111" s="100"/>
      <c r="DG111" s="102"/>
      <c r="DH111" s="102"/>
      <c r="DI111" s="102"/>
      <c r="DJ111" s="102"/>
      <c r="DK111" s="102"/>
    </row>
    <row r="112" spans="2:167" x14ac:dyDescent="0.2">
      <c r="F112" s="217" t="s">
        <v>27</v>
      </c>
      <c r="K112">
        <f>EX20</f>
        <v>27</v>
      </c>
      <c r="P112" s="218"/>
    </row>
    <row r="113" spans="6:16" x14ac:dyDescent="0.2">
      <c r="F113" s="217" t="s">
        <v>393</v>
      </c>
      <c r="K113">
        <f>COUNTIF(EQ27:EQ97,"&gt;0")</f>
        <v>69</v>
      </c>
      <c r="P113" s="218"/>
    </row>
    <row r="114" spans="6:16" x14ac:dyDescent="0.2">
      <c r="F114" s="217" t="s">
        <v>397</v>
      </c>
      <c r="K114">
        <f>MIN(E103:EH103)</f>
        <v>14</v>
      </c>
      <c r="L114" s="591" t="s">
        <v>270</v>
      </c>
      <c r="M114">
        <v>12</v>
      </c>
      <c r="O114" t="s">
        <v>271</v>
      </c>
      <c r="P114" s="218"/>
    </row>
    <row r="115" spans="6:16" x14ac:dyDescent="0.2">
      <c r="F115" s="217" t="s">
        <v>398</v>
      </c>
      <c r="K115">
        <f>MAXA(E103:EH103)</f>
        <v>46</v>
      </c>
      <c r="L115" s="591" t="s">
        <v>270</v>
      </c>
      <c r="M115">
        <v>26</v>
      </c>
      <c r="O115" t="s">
        <v>118</v>
      </c>
      <c r="P115" s="218"/>
    </row>
    <row r="116" spans="6:16" x14ac:dyDescent="0.2">
      <c r="F116" s="217" t="s">
        <v>181</v>
      </c>
      <c r="K116" s="89">
        <f>AVERAGE(E103:EF103)</f>
        <v>29.444444444444443</v>
      </c>
      <c r="L116" s="89"/>
      <c r="M116" s="89"/>
      <c r="N116" s="89"/>
      <c r="O116" s="89"/>
      <c r="P116" s="218"/>
    </row>
    <row r="117" spans="6:16" x14ac:dyDescent="0.2">
      <c r="F117" s="217" t="s">
        <v>182</v>
      </c>
      <c r="K117" s="89">
        <f>AVERAGEIF(EJ27:EJ97,"&gt;0")</f>
        <v>11.521739130434783</v>
      </c>
      <c r="L117" s="89"/>
      <c r="M117" s="89"/>
      <c r="N117" s="89"/>
      <c r="O117" s="89"/>
      <c r="P117" s="218"/>
    </row>
    <row r="118" spans="6:16" x14ac:dyDescent="0.2">
      <c r="F118" s="217" t="s">
        <v>183</v>
      </c>
      <c r="K118" s="99">
        <f>COUNTIF(EM27:EM97,"&gt;0")</f>
        <v>30</v>
      </c>
      <c r="L118" s="99"/>
      <c r="M118" s="99"/>
      <c r="N118" s="99"/>
      <c r="O118" s="99"/>
      <c r="P118" s="218"/>
    </row>
    <row r="119" spans="6:16" x14ac:dyDescent="0.2">
      <c r="F119" s="217"/>
      <c r="K119" s="89"/>
      <c r="L119" s="89"/>
      <c r="M119" s="89"/>
      <c r="N119" s="89"/>
      <c r="O119" s="89"/>
      <c r="P119" s="218"/>
    </row>
    <row r="120" spans="6:16" x14ac:dyDescent="0.2">
      <c r="F120" s="217" t="s">
        <v>184</v>
      </c>
      <c r="K120">
        <f>EJ100</f>
        <v>27</v>
      </c>
      <c r="P120" s="218"/>
    </row>
    <row r="121" spans="6:16" x14ac:dyDescent="0.2">
      <c r="F121" s="217" t="s">
        <v>394</v>
      </c>
      <c r="K121">
        <f>COUNTIF(EJ27:EJ97,K112)</f>
        <v>4</v>
      </c>
      <c r="P121" s="218"/>
    </row>
    <row r="122" spans="6:16" x14ac:dyDescent="0.2">
      <c r="F122" s="217" t="s">
        <v>185</v>
      </c>
      <c r="K122">
        <f>EM100</f>
        <v>8</v>
      </c>
      <c r="P122" s="218"/>
    </row>
    <row r="123" spans="6:16" x14ac:dyDescent="0.2">
      <c r="F123" s="217"/>
      <c r="P123" s="218"/>
    </row>
    <row r="124" spans="6:16" x14ac:dyDescent="0.2">
      <c r="F124" s="217" t="s">
        <v>186</v>
      </c>
      <c r="K124" s="89">
        <f>AVERAGE(E23:EH24)</f>
        <v>2.259615384615385</v>
      </c>
      <c r="L124" s="89"/>
      <c r="M124" s="89"/>
      <c r="N124" s="89"/>
      <c r="O124" s="89"/>
      <c r="P124" s="218"/>
    </row>
    <row r="125" spans="6:16" x14ac:dyDescent="0.2">
      <c r="F125" s="217" t="s">
        <v>395</v>
      </c>
      <c r="K125" s="89">
        <f>AVERAGE(F106:EF106)</f>
        <v>66.133333333333326</v>
      </c>
      <c r="L125" s="89"/>
      <c r="M125" s="89"/>
      <c r="N125" s="89"/>
      <c r="O125" s="89"/>
      <c r="P125" s="218"/>
    </row>
    <row r="126" spans="6:16" x14ac:dyDescent="0.2">
      <c r="F126" s="217" t="s">
        <v>396</v>
      </c>
      <c r="K126" s="99">
        <f>SUM(E105:EF105)</f>
        <v>1785.6000000000001</v>
      </c>
      <c r="L126" s="99"/>
      <c r="M126" s="99"/>
      <c r="N126" s="99"/>
      <c r="O126" s="99"/>
      <c r="P126" s="218"/>
    </row>
    <row r="127" spans="6:16" x14ac:dyDescent="0.2">
      <c r="F127" s="217" t="s">
        <v>187</v>
      </c>
      <c r="K127" s="99">
        <f>K126*1.25</f>
        <v>2232</v>
      </c>
      <c r="L127" s="99"/>
      <c r="M127" s="99"/>
      <c r="N127" s="99"/>
      <c r="O127" s="99"/>
      <c r="P127" s="218"/>
    </row>
    <row r="128" spans="6:16" x14ac:dyDescent="0.2">
      <c r="F128" s="217"/>
      <c r="K128" s="99"/>
      <c r="L128" s="99"/>
      <c r="M128" s="99"/>
      <c r="N128" s="99"/>
      <c r="O128" s="99"/>
      <c r="P128" s="218"/>
    </row>
    <row r="129" spans="6:16" x14ac:dyDescent="0.2">
      <c r="F129" s="217" t="s">
        <v>268</v>
      </c>
      <c r="K129" s="350">
        <f>MIN(E107:EF107)</f>
        <v>5.6401353276353278E-3</v>
      </c>
      <c r="L129" s="352" t="s">
        <v>270</v>
      </c>
      <c r="M129" s="589">
        <v>16</v>
      </c>
      <c r="N129" s="586"/>
      <c r="O129" s="587" t="s">
        <v>297</v>
      </c>
      <c r="P129" s="353"/>
    </row>
    <row r="130" spans="6:16" x14ac:dyDescent="0.2">
      <c r="F130" s="217" t="s">
        <v>269</v>
      </c>
      <c r="K130" s="350">
        <f>MAXA(E107:EF107)</f>
        <v>1.109664351851852E-2</v>
      </c>
      <c r="L130" s="352" t="s">
        <v>270</v>
      </c>
      <c r="M130" s="590">
        <v>13</v>
      </c>
      <c r="N130" s="588"/>
      <c r="O130" s="587" t="s">
        <v>275</v>
      </c>
      <c r="P130" s="353"/>
    </row>
    <row r="131" spans="6:16" x14ac:dyDescent="0.2">
      <c r="F131" s="217"/>
      <c r="L131" s="99"/>
      <c r="P131" s="218"/>
    </row>
    <row r="132" spans="6:16" x14ac:dyDescent="0.2">
      <c r="F132" s="217" t="s">
        <v>188</v>
      </c>
      <c r="K132" s="219">
        <f>AVERAGE('Løp 1'!H80,'Løp 2'!H80,'Løp 3'!H80,'Løp 4'!H80,'Løp 5'!H80,'Løp 6'!H80,'Løp 7'!H80,'Løp 8'!H80,'Løp 9'!H80,'Løp 10'!H80,'Løp 11'!H80,'Løp 12'!H80,'Løp 13'!H80,'Løp 14'!H80,'Løp 15'!H80,'Løp 16'!H80,'Løp 17'!H80,'Løp 18'!H80,'Løp 19'!H80,'Løp 20'!H80,'Løp 21'!H80,'Løp 22'!H80,'Løp 23'!H80,'Løp 24'!H80,'Løp 25'!H80,'Løp 26'!H80,'Løp 27'!H82)</f>
        <v>3.1308639674052383E-2</v>
      </c>
      <c r="L132" s="88">
        <f>(HOUR(K132)+MINUTE(K132)/60+SECOND(K132)/3600)*60</f>
        <v>45.083333333333336</v>
      </c>
      <c r="M132" s="88"/>
      <c r="N132" s="88"/>
      <c r="O132" s="219"/>
      <c r="P132" s="218"/>
    </row>
    <row r="133" spans="6:16" ht="17" thickBot="1" x14ac:dyDescent="0.25">
      <c r="F133" s="220" t="s">
        <v>189</v>
      </c>
      <c r="G133" s="221"/>
      <c r="H133" s="221"/>
      <c r="I133" s="221"/>
      <c r="J133" s="221"/>
      <c r="K133" s="222">
        <f>L132*(EJ99-EM99)/(60*24)</f>
        <v>23.073900462962968</v>
      </c>
      <c r="L133" s="222"/>
      <c r="M133" s="222"/>
      <c r="N133" s="222"/>
      <c r="O133" s="222"/>
      <c r="P133" s="223"/>
    </row>
  </sheetData>
  <autoFilter ref="B26:FF97" xr:uid="{379A05B6-F91E-0F48-9E5E-939F8971BA45}">
    <sortState xmlns:xlrd2="http://schemas.microsoft.com/office/spreadsheetml/2017/richdata2" ref="B27:FF97">
      <sortCondition descending="1" ref="FF26:FF97"/>
    </sortState>
  </autoFilter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83E89-2611-AC4C-B712-930F59FE1D38}">
  <dimension ref="A1:S82"/>
  <sheetViews>
    <sheetView workbookViewId="0">
      <selection activeCell="A67" sqref="A67:XFD71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19" x14ac:dyDescent="0.2">
      <c r="A1" s="15"/>
      <c r="G1" s="15"/>
    </row>
    <row r="2" spans="1:19" x14ac:dyDescent="0.2">
      <c r="G2" s="15"/>
    </row>
    <row r="3" spans="1:19" ht="26" x14ac:dyDescent="0.3">
      <c r="B3" s="21" t="s">
        <v>243</v>
      </c>
      <c r="C3" s="266" t="s">
        <v>39</v>
      </c>
      <c r="F3" s="15"/>
      <c r="G3" s="15"/>
    </row>
    <row r="4" spans="1:19" ht="17" thickBot="1" x14ac:dyDescent="0.25">
      <c r="B4" s="15"/>
      <c r="F4" s="15"/>
      <c r="G4" s="15"/>
    </row>
    <row r="5" spans="1:19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19" ht="20" thickBot="1" x14ac:dyDescent="0.3">
      <c r="B6" s="104"/>
      <c r="C6" s="198"/>
      <c r="D6" s="198"/>
      <c r="E6" s="198"/>
      <c r="F6" s="226">
        <v>1.7</v>
      </c>
      <c r="G6" s="204">
        <v>2.6</v>
      </c>
      <c r="H6" s="204"/>
      <c r="J6" s="194"/>
      <c r="K6" s="194"/>
      <c r="M6" s="431"/>
      <c r="O6" s="432"/>
    </row>
    <row r="7" spans="1:19" ht="20" thickBot="1" x14ac:dyDescent="0.3">
      <c r="B7" s="104"/>
      <c r="C7" s="212"/>
      <c r="D7" s="212"/>
      <c r="E7" s="212"/>
      <c r="F7" s="206"/>
      <c r="G7" s="200"/>
      <c r="H7" s="136"/>
      <c r="Q7" s="111" t="s">
        <v>201</v>
      </c>
    </row>
    <row r="8" spans="1:19" ht="21" thickBot="1" x14ac:dyDescent="0.3">
      <c r="B8" s="199">
        <f t="shared" ref="B8:B28" si="0">B7+1</f>
        <v>1</v>
      </c>
      <c r="C8" s="106" t="s">
        <v>127</v>
      </c>
      <c r="D8" s="107" t="s">
        <v>128</v>
      </c>
      <c r="E8" s="436">
        <f ca="1">VLOOKUP('Liste for tidtaking'!D48,'Liste for tidtaking'!D$5:H$78,5,FALSE)</f>
        <v>1.4969999999999999</v>
      </c>
      <c r="F8" s="209"/>
      <c r="G8" s="86">
        <v>2.704861111111111E-2</v>
      </c>
      <c r="H8" s="136"/>
      <c r="I8" s="350">
        <f t="shared" ref="I8:I28" si="1">IF(F8&gt;0,F8/F$6,G8/G$6)</f>
        <v>1.0403311965811965E-2</v>
      </c>
      <c r="J8" s="99">
        <f t="shared" ref="J8:J28" si="2">(F8-INT(F8))*24*60*60*G$6/F$6+(G8-INT(G8))*24*60*60</f>
        <v>2337</v>
      </c>
      <c r="K8">
        <v>1</v>
      </c>
      <c r="L8" s="438">
        <f t="shared" ref="L8:L28" si="3">1-(K8-0.5)/(F$78+G$78)</f>
        <v>0.97916666666666663</v>
      </c>
      <c r="M8" s="495">
        <f t="shared" ref="M8:M28" ca="1" si="4">I8/E8</f>
        <v>6.9494401909231569E-3</v>
      </c>
      <c r="N8" s="99">
        <v>3</v>
      </c>
      <c r="O8" s="439">
        <f t="shared" ref="O8:O28" si="5">1-(N8-0.5)/(F$78+G$78)</f>
        <v>0.89583333333333337</v>
      </c>
      <c r="Q8" s="110" t="s">
        <v>202</v>
      </c>
      <c r="R8" s="110"/>
      <c r="S8" s="111" t="s">
        <v>203</v>
      </c>
    </row>
    <row r="9" spans="1:19" ht="21" thickBot="1" x14ac:dyDescent="0.3">
      <c r="B9" s="199">
        <f t="shared" si="0"/>
        <v>2</v>
      </c>
      <c r="C9" s="106" t="s">
        <v>156</v>
      </c>
      <c r="D9" s="107" t="s">
        <v>157</v>
      </c>
      <c r="E9" s="436">
        <f ca="1">VLOOKUP('Liste for tidtaking'!D65,'Liste for tidtaking'!D$5:H$78,5,FALSE)</f>
        <v>1.8777999999999997</v>
      </c>
      <c r="F9" s="209"/>
      <c r="G9" s="135">
        <v>2.8402777777777777E-2</v>
      </c>
      <c r="H9" s="136"/>
      <c r="I9" s="350">
        <f t="shared" si="1"/>
        <v>1.0924145299145298E-2</v>
      </c>
      <c r="J9" s="99">
        <f t="shared" si="2"/>
        <v>2454</v>
      </c>
      <c r="K9">
        <v>2</v>
      </c>
      <c r="L9" s="438">
        <f t="shared" si="3"/>
        <v>0.9375</v>
      </c>
      <c r="M9" s="495">
        <f t="shared" ca="1" si="4"/>
        <v>5.8175233247125891E-3</v>
      </c>
      <c r="N9" s="99">
        <v>1</v>
      </c>
      <c r="O9" s="439">
        <f t="shared" si="5"/>
        <v>0.97916666666666663</v>
      </c>
      <c r="Q9" s="110" t="s">
        <v>205</v>
      </c>
      <c r="R9" s="110"/>
      <c r="S9" s="111" t="s">
        <v>206</v>
      </c>
    </row>
    <row r="10" spans="1:19" ht="21" thickBot="1" x14ac:dyDescent="0.3">
      <c r="B10" s="199">
        <f t="shared" si="0"/>
        <v>3</v>
      </c>
      <c r="C10" s="106" t="s">
        <v>135</v>
      </c>
      <c r="D10" s="107" t="s">
        <v>136</v>
      </c>
      <c r="E10" s="436">
        <f ca="1">VLOOKUP('Liste for tidtaking'!D52,'Liste for tidtaking'!D$5:H$78,5,FALSE)</f>
        <v>1.3989999999999998</v>
      </c>
      <c r="F10" s="209"/>
      <c r="G10" s="86">
        <v>2.8634259259259259E-2</v>
      </c>
      <c r="H10" s="136"/>
      <c r="I10" s="350">
        <f t="shared" si="1"/>
        <v>1.1013176638176638E-2</v>
      </c>
      <c r="J10" s="99">
        <f t="shared" si="2"/>
        <v>2474</v>
      </c>
      <c r="K10">
        <v>3</v>
      </c>
      <c r="L10" s="438">
        <f t="shared" si="3"/>
        <v>0.89583333333333337</v>
      </c>
      <c r="M10" s="495">
        <f t="shared" ca="1" si="4"/>
        <v>7.8721777256444882E-3</v>
      </c>
      <c r="N10" s="99">
        <v>13</v>
      </c>
      <c r="O10" s="439">
        <f t="shared" si="5"/>
        <v>0.47916666666666663</v>
      </c>
      <c r="Q10" s="110" t="s">
        <v>179</v>
      </c>
      <c r="R10" s="110"/>
      <c r="S10" s="111" t="s">
        <v>7</v>
      </c>
    </row>
    <row r="11" spans="1:19" ht="21" thickBot="1" x14ac:dyDescent="0.3">
      <c r="B11" s="199">
        <f t="shared" si="0"/>
        <v>4</v>
      </c>
      <c r="C11" s="106" t="s">
        <v>102</v>
      </c>
      <c r="D11" s="107" t="s">
        <v>103</v>
      </c>
      <c r="E11" s="436">
        <f ca="1">VLOOKUP('Liste for tidtaking'!D29,'Liste for tidtaking'!D$5:H$78,5,FALSE)</f>
        <v>1.4609999999999999</v>
      </c>
      <c r="F11" s="209"/>
      <c r="G11" s="135">
        <v>2.8912037037037038E-2</v>
      </c>
      <c r="H11" s="136"/>
      <c r="I11" s="350">
        <f t="shared" si="1"/>
        <v>1.1120014245014244E-2</v>
      </c>
      <c r="J11" s="99">
        <f t="shared" si="2"/>
        <v>2498</v>
      </c>
      <c r="K11">
        <v>4</v>
      </c>
      <c r="L11" s="438">
        <f t="shared" si="3"/>
        <v>0.85416666666666663</v>
      </c>
      <c r="M11" s="495">
        <f t="shared" ca="1" si="4"/>
        <v>7.6112349384081079E-3</v>
      </c>
      <c r="N11" s="99">
        <v>7</v>
      </c>
      <c r="O11" s="439">
        <f t="shared" si="5"/>
        <v>0.72916666666666674</v>
      </c>
    </row>
    <row r="12" spans="1:19" ht="21" thickBot="1" x14ac:dyDescent="0.3">
      <c r="B12" s="199">
        <f t="shared" si="0"/>
        <v>5</v>
      </c>
      <c r="C12" s="106" t="s">
        <v>121</v>
      </c>
      <c r="D12" s="107" t="s">
        <v>122</v>
      </c>
      <c r="E12" s="436">
        <f ca="1">VLOOKUP('Liste for tidtaking'!D43,'Liste for tidtaking'!D$5:H$78,5,FALSE)</f>
        <v>1.4609999999999999</v>
      </c>
      <c r="F12" s="209"/>
      <c r="G12" s="86">
        <v>2.9178240740740741E-2</v>
      </c>
      <c r="H12" s="136"/>
      <c r="I12" s="350">
        <f t="shared" si="1"/>
        <v>1.1222400284900284E-2</v>
      </c>
      <c r="J12" s="99">
        <f t="shared" si="2"/>
        <v>2521</v>
      </c>
      <c r="K12">
        <v>5</v>
      </c>
      <c r="L12" s="438">
        <f t="shared" si="3"/>
        <v>0.8125</v>
      </c>
      <c r="M12" s="495">
        <f t="shared" ca="1" si="4"/>
        <v>7.6813143633814411E-3</v>
      </c>
      <c r="N12" s="99">
        <v>10</v>
      </c>
      <c r="O12" s="439">
        <f t="shared" si="5"/>
        <v>0.60416666666666674</v>
      </c>
      <c r="Q12" s="111" t="s">
        <v>208</v>
      </c>
    </row>
    <row r="13" spans="1:19" ht="21" thickBot="1" x14ac:dyDescent="0.3">
      <c r="B13" s="199">
        <f t="shared" si="0"/>
        <v>6</v>
      </c>
      <c r="C13" s="106" t="s">
        <v>137</v>
      </c>
      <c r="D13" s="107" t="s">
        <v>325</v>
      </c>
      <c r="E13" s="436">
        <f ca="1">VLOOKUP('Liste for tidtaking'!D54,'Liste for tidtaking'!D$5:H$78,5,FALSE)</f>
        <v>1.5329999999999997</v>
      </c>
      <c r="F13" s="209"/>
      <c r="G13" s="86">
        <v>3.0451388888888889E-2</v>
      </c>
      <c r="H13" s="136"/>
      <c r="I13" s="350">
        <f t="shared" si="1"/>
        <v>1.171207264957265E-2</v>
      </c>
      <c r="J13" s="99">
        <f t="shared" si="2"/>
        <v>2631</v>
      </c>
      <c r="K13">
        <v>6</v>
      </c>
      <c r="L13" s="438">
        <f t="shared" si="3"/>
        <v>0.77083333333333337</v>
      </c>
      <c r="M13" s="495">
        <f t="shared" ca="1" si="4"/>
        <v>7.6399691125718537E-3</v>
      </c>
      <c r="N13" s="99">
        <v>9</v>
      </c>
      <c r="O13" s="439">
        <f t="shared" si="5"/>
        <v>0.64583333333333326</v>
      </c>
      <c r="Q13" s="111"/>
    </row>
    <row r="14" spans="1:19" ht="21" thickBot="1" x14ac:dyDescent="0.3">
      <c r="B14" s="199">
        <f t="shared" si="0"/>
        <v>7</v>
      </c>
      <c r="C14" s="106" t="s">
        <v>95</v>
      </c>
      <c r="D14" s="107" t="s">
        <v>96</v>
      </c>
      <c r="E14" s="436">
        <f ca="1">VLOOKUP('Liste for tidtaking'!D25,'Liste for tidtaking'!D$5:H$78,5,FALSE)</f>
        <v>1.7049999999999998</v>
      </c>
      <c r="F14" s="209"/>
      <c r="G14" s="135">
        <v>3.1516203703703706E-2</v>
      </c>
      <c r="H14" s="136"/>
      <c r="I14" s="350">
        <f t="shared" si="1"/>
        <v>1.212161680911681E-2</v>
      </c>
      <c r="J14" s="99">
        <f t="shared" si="2"/>
        <v>2723.0000000000005</v>
      </c>
      <c r="K14">
        <v>7</v>
      </c>
      <c r="L14" s="438">
        <f t="shared" si="3"/>
        <v>0.72916666666666674</v>
      </c>
      <c r="M14" s="495">
        <f t="shared" ca="1" si="4"/>
        <v>7.109452673968804E-3</v>
      </c>
      <c r="N14" s="99">
        <v>5</v>
      </c>
      <c r="O14" s="439">
        <f t="shared" si="5"/>
        <v>0.8125</v>
      </c>
    </row>
    <row r="15" spans="1:19" ht="21" thickBot="1" x14ac:dyDescent="0.3">
      <c r="B15" s="199">
        <f t="shared" si="0"/>
        <v>8</v>
      </c>
      <c r="C15" s="106" t="s">
        <v>81</v>
      </c>
      <c r="D15" s="107" t="s">
        <v>82</v>
      </c>
      <c r="E15" s="436">
        <f ca="1">VLOOKUP('Liste for tidtaking'!D16,'Liste for tidtaking'!D$5:H$78,5,FALSE)</f>
        <v>1.8049999999999997</v>
      </c>
      <c r="F15" s="86"/>
      <c r="G15" s="135">
        <v>3.1944444444444442E-2</v>
      </c>
      <c r="H15" s="136"/>
      <c r="I15" s="350">
        <f t="shared" si="1"/>
        <v>1.2286324786324784E-2</v>
      </c>
      <c r="J15" s="99">
        <f t="shared" si="2"/>
        <v>2760</v>
      </c>
      <c r="K15">
        <v>8</v>
      </c>
      <c r="L15" s="438">
        <f t="shared" si="3"/>
        <v>0.6875</v>
      </c>
      <c r="M15" s="495">
        <f t="shared" ca="1" si="4"/>
        <v>6.8068281364680253E-3</v>
      </c>
      <c r="N15" s="99">
        <v>2</v>
      </c>
      <c r="O15" s="439">
        <f t="shared" si="5"/>
        <v>0.9375</v>
      </c>
    </row>
    <row r="16" spans="1:19" ht="21" thickBot="1" x14ac:dyDescent="0.3">
      <c r="B16" s="199">
        <f t="shared" si="0"/>
        <v>9</v>
      </c>
      <c r="C16" s="106" t="s">
        <v>107</v>
      </c>
      <c r="D16" s="107" t="s">
        <v>108</v>
      </c>
      <c r="E16" s="436">
        <f ca="1">VLOOKUP('Liste for tidtaking'!D34,'Liste for tidtaking'!D$5:H$78,5,FALSE)</f>
        <v>1.6549999999999998</v>
      </c>
      <c r="F16" s="209"/>
      <c r="G16" s="135">
        <v>3.2835648148148149E-2</v>
      </c>
      <c r="H16" s="136"/>
      <c r="I16" s="350">
        <f t="shared" si="1"/>
        <v>1.2629095441595441E-2</v>
      </c>
      <c r="J16" s="99">
        <f t="shared" si="2"/>
        <v>2837</v>
      </c>
      <c r="K16">
        <v>9</v>
      </c>
      <c r="L16" s="438">
        <f t="shared" si="3"/>
        <v>0.64583333333333326</v>
      </c>
      <c r="M16" s="495">
        <f t="shared" ca="1" si="4"/>
        <v>7.6308733786075176E-3</v>
      </c>
      <c r="N16" s="99">
        <v>8</v>
      </c>
      <c r="O16" s="439">
        <f t="shared" si="5"/>
        <v>0.6875</v>
      </c>
    </row>
    <row r="17" spans="2:15" ht="21" thickBot="1" x14ac:dyDescent="0.3">
      <c r="B17" s="199">
        <f t="shared" si="0"/>
        <v>10</v>
      </c>
      <c r="C17" s="106" t="s">
        <v>164</v>
      </c>
      <c r="D17" s="107" t="s">
        <v>165</v>
      </c>
      <c r="E17" s="436">
        <f ca="1">VLOOKUP('Liste for tidtaking'!D70,'Liste for tidtaking'!D$5:H$78,5,FALSE)</f>
        <v>1.4969999999999999</v>
      </c>
      <c r="F17" s="208"/>
      <c r="G17" s="135">
        <v>3.3912037037037039E-2</v>
      </c>
      <c r="H17" s="136"/>
      <c r="I17" s="350">
        <f t="shared" si="1"/>
        <v>1.3043091168091169E-2</v>
      </c>
      <c r="J17" s="99">
        <f t="shared" si="2"/>
        <v>2930</v>
      </c>
      <c r="K17">
        <v>10</v>
      </c>
      <c r="L17" s="438">
        <f t="shared" si="3"/>
        <v>0.60416666666666674</v>
      </c>
      <c r="M17" s="495">
        <f t="shared" ca="1" si="4"/>
        <v>8.7128197515639084E-3</v>
      </c>
      <c r="N17" s="99">
        <v>14</v>
      </c>
      <c r="O17" s="439">
        <f t="shared" si="5"/>
        <v>0.4375</v>
      </c>
    </row>
    <row r="18" spans="2:15" ht="21" thickBot="1" x14ac:dyDescent="0.3">
      <c r="B18" s="199">
        <f t="shared" si="0"/>
        <v>11</v>
      </c>
      <c r="C18" s="106" t="s">
        <v>71</v>
      </c>
      <c r="D18" s="107" t="s">
        <v>72</v>
      </c>
      <c r="E18" s="436">
        <f ca="1">VLOOKUP('Liste for tidtaking'!D10,'Liste for tidtaking'!D$5:H$78,5,FALSE)</f>
        <v>1.6049999999999998</v>
      </c>
      <c r="F18" s="209"/>
      <c r="G18" s="135">
        <v>3.4965277777777776E-2</v>
      </c>
      <c r="H18" s="136"/>
      <c r="I18" s="350">
        <f t="shared" si="1"/>
        <v>1.344818376068376E-2</v>
      </c>
      <c r="J18" s="99">
        <f t="shared" si="2"/>
        <v>3020.9999999999995</v>
      </c>
      <c r="K18">
        <v>11</v>
      </c>
      <c r="L18" s="438">
        <f t="shared" si="3"/>
        <v>0.5625</v>
      </c>
      <c r="M18" s="495">
        <f t="shared" ca="1" si="4"/>
        <v>8.3789306920148045E-3</v>
      </c>
      <c r="N18" s="99">
        <v>12</v>
      </c>
      <c r="O18" s="439">
        <f t="shared" si="5"/>
        <v>0.52083333333333326</v>
      </c>
    </row>
    <row r="19" spans="2:15" ht="21" thickBot="1" x14ac:dyDescent="0.3">
      <c r="B19" s="199">
        <f t="shared" si="0"/>
        <v>12</v>
      </c>
      <c r="C19" s="106" t="s">
        <v>73</v>
      </c>
      <c r="D19" s="107" t="s">
        <v>74</v>
      </c>
      <c r="E19" s="436">
        <f ca="1">VLOOKUP('Liste for tidtaking'!D11,'Liste for tidtaking'!D$5:H$78,5,FALSE)</f>
        <v>1.5689999999999997</v>
      </c>
      <c r="F19" s="209"/>
      <c r="G19" s="135">
        <v>3.6585648148148145E-2</v>
      </c>
      <c r="H19" s="136"/>
      <c r="I19" s="350">
        <f t="shared" si="1"/>
        <v>1.4071403133903131E-2</v>
      </c>
      <c r="J19" s="99">
        <f t="shared" si="2"/>
        <v>3161</v>
      </c>
      <c r="K19">
        <v>12</v>
      </c>
      <c r="L19" s="438">
        <f t="shared" si="3"/>
        <v>0.52083333333333326</v>
      </c>
      <c r="M19" s="495">
        <f t="shared" ca="1" si="4"/>
        <v>8.9683895053557262E-3</v>
      </c>
      <c r="N19" s="99">
        <v>16</v>
      </c>
      <c r="O19" s="439">
        <f t="shared" si="5"/>
        <v>0.35416666666666663</v>
      </c>
    </row>
    <row r="20" spans="2:15" ht="21" thickBot="1" x14ac:dyDescent="0.3">
      <c r="B20" s="199">
        <f t="shared" si="0"/>
        <v>13</v>
      </c>
      <c r="C20" s="106" t="s">
        <v>139</v>
      </c>
      <c r="D20" s="107" t="s">
        <v>138</v>
      </c>
      <c r="E20" s="436">
        <f ca="1">VLOOKUP('Liste for tidtaking'!D53,'Liste for tidtaking'!D$5:H$78,5,FALSE)</f>
        <v>2.0362</v>
      </c>
      <c r="F20" s="209"/>
      <c r="G20" s="135">
        <v>3.740740740740741E-2</v>
      </c>
      <c r="H20" s="136"/>
      <c r="I20" s="350">
        <f t="shared" si="1"/>
        <v>1.4387464387464388E-2</v>
      </c>
      <c r="J20" s="99">
        <f t="shared" si="2"/>
        <v>3232</v>
      </c>
      <c r="K20">
        <v>13</v>
      </c>
      <c r="L20" s="438">
        <f t="shared" si="3"/>
        <v>0.47916666666666663</v>
      </c>
      <c r="M20" s="495">
        <f t="shared" ca="1" si="4"/>
        <v>7.0658404810256302E-3</v>
      </c>
      <c r="N20" s="99">
        <v>4</v>
      </c>
      <c r="O20" s="439">
        <f t="shared" si="5"/>
        <v>0.85416666666666663</v>
      </c>
    </row>
    <row r="21" spans="2:15" ht="21" thickBot="1" x14ac:dyDescent="0.3">
      <c r="B21" s="199">
        <f t="shared" si="0"/>
        <v>14</v>
      </c>
      <c r="C21" s="106" t="s">
        <v>69</v>
      </c>
      <c r="D21" s="107" t="s">
        <v>70</v>
      </c>
      <c r="E21" s="436">
        <f ca="1">VLOOKUP('Liste for tidtaking'!D9,'Liste for tidtaking'!D$5:H$78,5,FALSE)</f>
        <v>1.5329999999999997</v>
      </c>
      <c r="F21" s="209"/>
      <c r="G21" s="135">
        <v>3.8414351851851852E-2</v>
      </c>
      <c r="H21" s="136"/>
      <c r="I21" s="350">
        <f t="shared" si="1"/>
        <v>1.4774750712250711E-2</v>
      </c>
      <c r="J21" s="99">
        <f t="shared" si="2"/>
        <v>3319</v>
      </c>
      <c r="K21">
        <v>14</v>
      </c>
      <c r="L21" s="438">
        <f t="shared" si="3"/>
        <v>0.4375</v>
      </c>
      <c r="M21" s="495">
        <f t="shared" ca="1" si="4"/>
        <v>9.6378021606332125E-3</v>
      </c>
      <c r="N21" s="99">
        <v>18</v>
      </c>
      <c r="O21" s="439">
        <f t="shared" si="5"/>
        <v>0.27083333333333337</v>
      </c>
    </row>
    <row r="22" spans="2:15" ht="21" thickBot="1" x14ac:dyDescent="0.3">
      <c r="B22" s="199">
        <f t="shared" si="0"/>
        <v>15</v>
      </c>
      <c r="C22" s="106" t="s">
        <v>115</v>
      </c>
      <c r="D22" s="107" t="s">
        <v>116</v>
      </c>
      <c r="E22" s="436">
        <f ca="1">VLOOKUP('Liste for tidtaking'!D39,'Liste for tidtaking'!D$5:H$78,5,FALSE)</f>
        <v>2.0029999999999997</v>
      </c>
      <c r="F22" s="209"/>
      <c r="G22" s="135">
        <v>3.8993055555555559E-2</v>
      </c>
      <c r="H22" s="136"/>
      <c r="I22" s="350">
        <f t="shared" si="1"/>
        <v>1.499732905982906E-2</v>
      </c>
      <c r="J22" s="99">
        <f t="shared" si="2"/>
        <v>3369.0000000000005</v>
      </c>
      <c r="K22">
        <v>15</v>
      </c>
      <c r="L22" s="438">
        <f t="shared" si="3"/>
        <v>0.39583333333333337</v>
      </c>
      <c r="M22" s="495">
        <f t="shared" ca="1" si="4"/>
        <v>7.4874333798447641E-3</v>
      </c>
      <c r="N22" s="99">
        <v>6</v>
      </c>
      <c r="O22" s="439">
        <f t="shared" si="5"/>
        <v>0.77083333333333337</v>
      </c>
    </row>
    <row r="23" spans="2:15" ht="21" thickBot="1" x14ac:dyDescent="0.3">
      <c r="B23" s="199">
        <f t="shared" si="0"/>
        <v>16</v>
      </c>
      <c r="C23" s="106" t="s">
        <v>150</v>
      </c>
      <c r="D23" s="107" t="s">
        <v>151</v>
      </c>
      <c r="E23" s="436">
        <f ca="1">VLOOKUP('Liste for tidtaking'!D62,'Liste for tidtaking'!D$5:H$78,5,FALSE)</f>
        <v>1.8065999999999998</v>
      </c>
      <c r="F23" s="208"/>
      <c r="G23" s="135">
        <v>3.9027777777777779E-2</v>
      </c>
      <c r="H23" s="136"/>
      <c r="I23" s="350">
        <f t="shared" si="1"/>
        <v>1.5010683760683761E-2</v>
      </c>
      <c r="J23" s="99">
        <f t="shared" si="2"/>
        <v>3372</v>
      </c>
      <c r="K23">
        <v>16</v>
      </c>
      <c r="L23" s="438">
        <f t="shared" si="3"/>
        <v>0.35416666666666663</v>
      </c>
      <c r="M23" s="495">
        <f t="shared" ca="1" si="4"/>
        <v>8.3088031444059351E-3</v>
      </c>
      <c r="N23" s="99">
        <v>11</v>
      </c>
      <c r="O23" s="439">
        <f t="shared" si="5"/>
        <v>0.5625</v>
      </c>
    </row>
    <row r="24" spans="2:15" ht="21" thickBot="1" x14ac:dyDescent="0.3">
      <c r="B24" s="199">
        <f t="shared" si="0"/>
        <v>17</v>
      </c>
      <c r="C24" s="106" t="s">
        <v>77</v>
      </c>
      <c r="D24" s="107" t="s">
        <v>78</v>
      </c>
      <c r="E24" s="436">
        <f ca="1">VLOOKUP('Liste for tidtaking'!D13,'Liste for tidtaking'!D$5:H$78,5,FALSE)</f>
        <v>1.5689999999999997</v>
      </c>
      <c r="F24" s="209"/>
      <c r="G24" s="135">
        <v>3.9305555555555559E-2</v>
      </c>
      <c r="H24" s="136"/>
      <c r="I24" s="350">
        <f t="shared" si="1"/>
        <v>1.5117521367521368E-2</v>
      </c>
      <c r="J24" s="99">
        <f t="shared" si="2"/>
        <v>3396</v>
      </c>
      <c r="K24">
        <v>17</v>
      </c>
      <c r="L24" s="438">
        <f t="shared" si="3"/>
        <v>0.3125</v>
      </c>
      <c r="M24" s="495">
        <f t="shared" ca="1" si="4"/>
        <v>9.6351315280569592E-3</v>
      </c>
      <c r="N24" s="99">
        <v>17</v>
      </c>
      <c r="O24" s="439">
        <f t="shared" si="5"/>
        <v>0.3125</v>
      </c>
    </row>
    <row r="25" spans="2:15" ht="21" thickBot="1" x14ac:dyDescent="0.3">
      <c r="B25" s="199">
        <f t="shared" si="0"/>
        <v>18</v>
      </c>
      <c r="C25" s="106" t="s">
        <v>123</v>
      </c>
      <c r="D25" s="107" t="s">
        <v>124</v>
      </c>
      <c r="E25" s="436">
        <f ca="1">VLOOKUP('Liste for tidtaking'!D46,'Liste for tidtaking'!D$5:H$78,5,FALSE)</f>
        <v>1.9289999999999998</v>
      </c>
      <c r="F25" s="209"/>
      <c r="G25" s="135">
        <v>4.4409722222222225E-2</v>
      </c>
      <c r="H25" s="136"/>
      <c r="I25" s="350">
        <f t="shared" si="1"/>
        <v>1.7080662393162395E-2</v>
      </c>
      <c r="J25" s="99">
        <f t="shared" si="2"/>
        <v>3837</v>
      </c>
      <c r="K25">
        <v>18</v>
      </c>
      <c r="L25" s="438">
        <f t="shared" si="3"/>
        <v>0.27083333333333337</v>
      </c>
      <c r="M25" s="495">
        <f t="shared" ca="1" si="4"/>
        <v>8.8546720545165346E-3</v>
      </c>
      <c r="N25" s="99">
        <v>15</v>
      </c>
      <c r="O25" s="439">
        <f t="shared" si="5"/>
        <v>0.39583333333333337</v>
      </c>
    </row>
    <row r="26" spans="2:15" ht="21" thickBot="1" x14ac:dyDescent="0.3">
      <c r="B26" s="199">
        <f t="shared" si="0"/>
        <v>19</v>
      </c>
      <c r="C26" s="106" t="s">
        <v>143</v>
      </c>
      <c r="D26" s="107" t="s">
        <v>144</v>
      </c>
      <c r="E26" s="436">
        <f ca="1">VLOOKUP('Liste for tidtaking'!D57,'Liste for tidtaking'!D$5:H$78,5,FALSE)</f>
        <v>1.8049999999999997</v>
      </c>
      <c r="F26" s="209">
        <v>3.2604166666666663E-2</v>
      </c>
      <c r="G26" s="135"/>
      <c r="H26" s="136"/>
      <c r="I26" s="350">
        <f t="shared" si="1"/>
        <v>1.9178921568627449E-2</v>
      </c>
      <c r="J26" s="99">
        <f t="shared" si="2"/>
        <v>4308.3529411764703</v>
      </c>
      <c r="K26">
        <v>19</v>
      </c>
      <c r="L26" s="438">
        <f t="shared" si="3"/>
        <v>0.22916666666666663</v>
      </c>
      <c r="M26" s="495">
        <f t="shared" ca="1" si="4"/>
        <v>1.0625441312258977E-2</v>
      </c>
      <c r="N26" s="99">
        <v>19</v>
      </c>
      <c r="O26" s="439">
        <f t="shared" si="5"/>
        <v>0.22916666666666663</v>
      </c>
    </row>
    <row r="27" spans="2:15" ht="21" thickBot="1" x14ac:dyDescent="0.3">
      <c r="B27" s="199">
        <f t="shared" si="0"/>
        <v>20</v>
      </c>
      <c r="C27" s="106" t="s">
        <v>154</v>
      </c>
      <c r="D27" s="107" t="s">
        <v>155</v>
      </c>
      <c r="E27" s="436">
        <f ca="1">VLOOKUP('Liste for tidtaking'!D64,'Liste for tidtaking'!D$5:H$78,5,FALSE)</f>
        <v>1.9489999999999998</v>
      </c>
      <c r="F27" s="209">
        <v>3.6539351851851851E-2</v>
      </c>
      <c r="G27" s="18"/>
      <c r="H27" s="136"/>
      <c r="I27" s="350">
        <f t="shared" si="1"/>
        <v>2.1493736383442267E-2</v>
      </c>
      <c r="J27" s="99">
        <f t="shared" si="2"/>
        <v>4828.3529411764712</v>
      </c>
      <c r="K27">
        <v>20</v>
      </c>
      <c r="L27" s="438">
        <f t="shared" si="3"/>
        <v>0.1875</v>
      </c>
      <c r="M27" s="495">
        <f t="shared" ca="1" si="4"/>
        <v>1.1028084342453703E-2</v>
      </c>
      <c r="N27" s="99">
        <v>20</v>
      </c>
      <c r="O27" s="439">
        <f t="shared" si="5"/>
        <v>0.1875</v>
      </c>
    </row>
    <row r="28" spans="2:15" ht="21" thickBot="1" x14ac:dyDescent="0.3">
      <c r="B28" s="199">
        <f t="shared" si="0"/>
        <v>21</v>
      </c>
      <c r="C28" s="106" t="s">
        <v>109</v>
      </c>
      <c r="D28" s="107" t="s">
        <v>110</v>
      </c>
      <c r="E28" s="436">
        <f ca="1">VLOOKUP('Liste for tidtaking'!D35,'Liste for tidtaking'!D$5:H$78,5,FALSE)</f>
        <v>2.0769999999999995</v>
      </c>
      <c r="F28" s="209">
        <v>5.0694444444444445E-2</v>
      </c>
      <c r="G28" s="135"/>
      <c r="H28" s="136"/>
      <c r="I28" s="350">
        <f t="shared" si="1"/>
        <v>2.9820261437908498E-2</v>
      </c>
      <c r="J28" s="99">
        <f t="shared" si="2"/>
        <v>6698.8235294117649</v>
      </c>
      <c r="K28">
        <v>21</v>
      </c>
      <c r="L28" s="438">
        <f t="shared" si="3"/>
        <v>0.14583333333333337</v>
      </c>
      <c r="M28" s="495">
        <f t="shared" ca="1" si="4"/>
        <v>1.4357371900774437E-2</v>
      </c>
      <c r="N28" s="99">
        <v>21</v>
      </c>
      <c r="O28" s="439">
        <f t="shared" si="5"/>
        <v>0.14583333333333337</v>
      </c>
    </row>
    <row r="29" spans="2:15" ht="21" thickBot="1" x14ac:dyDescent="0.3">
      <c r="B29" s="199">
        <v>1</v>
      </c>
      <c r="C29" s="106" t="s">
        <v>60</v>
      </c>
      <c r="D29" s="107" t="s">
        <v>61</v>
      </c>
      <c r="E29" s="436">
        <f ca="1">VLOOKUP('Liste for tidtaking'!D5,'Liste for tidtaking'!D$5:H$78,5,FALSE)</f>
        <v>1.4249999999999998</v>
      </c>
      <c r="F29" s="206"/>
      <c r="G29" s="200"/>
      <c r="H29" s="136"/>
      <c r="L29" s="438"/>
      <c r="M29" s="431"/>
      <c r="N29" s="99"/>
      <c r="O29" s="434"/>
    </row>
    <row r="30" spans="2:15" ht="21" thickBot="1" x14ac:dyDescent="0.3">
      <c r="B30" s="199">
        <f t="shared" ref="B30:B65" si="6">B29+1</f>
        <v>2</v>
      </c>
      <c r="C30" s="106" t="s">
        <v>65</v>
      </c>
      <c r="D30" s="107" t="s">
        <v>66</v>
      </c>
      <c r="E30" s="436">
        <f ca="1">VLOOKUP('Liste for tidtaking'!D6,'Liste for tidtaking'!D$5:H$78,5,FALSE)</f>
        <v>1.5689999999999997</v>
      </c>
      <c r="F30" s="208"/>
      <c r="G30" s="135"/>
      <c r="H30" s="136"/>
      <c r="J30" s="99"/>
      <c r="L30" s="438"/>
      <c r="M30" s="437"/>
      <c r="N30" s="99"/>
      <c r="O30" s="439"/>
    </row>
    <row r="31" spans="2:15" ht="21" thickBot="1" x14ac:dyDescent="0.3">
      <c r="B31" s="199">
        <f t="shared" si="6"/>
        <v>3</v>
      </c>
      <c r="C31" s="106" t="s">
        <v>67</v>
      </c>
      <c r="D31" s="107" t="s">
        <v>68</v>
      </c>
      <c r="E31" s="436">
        <f ca="1">VLOOKUP('Liste for tidtaking'!D7,'Liste for tidtaking'!D$5:H$78,5,FALSE)</f>
        <v>1.5329999999999997</v>
      </c>
      <c r="F31" s="208"/>
      <c r="G31" s="135"/>
      <c r="H31" s="136"/>
      <c r="J31" s="99"/>
      <c r="L31" s="438"/>
      <c r="M31" s="433"/>
      <c r="N31" s="99"/>
      <c r="O31" s="434"/>
    </row>
    <row r="32" spans="2:15" ht="21" thickBot="1" x14ac:dyDescent="0.3">
      <c r="B32" s="199">
        <f t="shared" si="6"/>
        <v>4</v>
      </c>
      <c r="C32" s="106" t="s">
        <v>75</v>
      </c>
      <c r="D32" s="107" t="s">
        <v>76</v>
      </c>
      <c r="E32" s="436">
        <f ca="1">VLOOKUP('Liste for tidtaking'!D12,'Liste for tidtaking'!D$5:H$78,5,FALSE)</f>
        <v>2.1669999999999998</v>
      </c>
      <c r="F32" s="211"/>
      <c r="G32" s="18"/>
      <c r="H32" s="136"/>
      <c r="I32" s="350"/>
      <c r="J32" s="99"/>
      <c r="L32" s="438"/>
      <c r="M32" s="433"/>
      <c r="N32" s="99"/>
      <c r="O32" s="434"/>
    </row>
    <row r="33" spans="2:15" ht="21" thickBot="1" x14ac:dyDescent="0.3">
      <c r="B33" s="199">
        <f t="shared" si="6"/>
        <v>5</v>
      </c>
      <c r="C33" s="106" t="s">
        <v>79</v>
      </c>
      <c r="D33" s="107" t="s">
        <v>80</v>
      </c>
      <c r="E33" s="436">
        <f ca="1">VLOOKUP('Liste for tidtaking'!D15,'Liste for tidtaking'!D$5:H$78,5,FALSE)</f>
        <v>2.1509999999999998</v>
      </c>
      <c r="F33" s="208"/>
      <c r="G33" s="135"/>
      <c r="H33" s="136"/>
      <c r="I33" s="350"/>
      <c r="J33" s="99"/>
      <c r="L33" s="438"/>
      <c r="M33" s="433"/>
      <c r="N33" s="99"/>
      <c r="O33" s="434"/>
    </row>
    <row r="34" spans="2:15" ht="21" thickBot="1" x14ac:dyDescent="0.3">
      <c r="B34" s="199">
        <f t="shared" si="6"/>
        <v>6</v>
      </c>
      <c r="C34" s="106" t="s">
        <v>83</v>
      </c>
      <c r="D34" s="107" t="s">
        <v>84</v>
      </c>
      <c r="E34" s="436">
        <f ca="1">VLOOKUP('Liste for tidtaking'!D18,'Liste for tidtaking'!D$5:H$78,5,FALSE)</f>
        <v>2.0029999999999997</v>
      </c>
      <c r="F34" s="208" t="s">
        <v>246</v>
      </c>
      <c r="G34" s="18"/>
      <c r="H34" s="136" t="s">
        <v>245</v>
      </c>
      <c r="I34" s="350"/>
      <c r="J34" s="99"/>
      <c r="K34" s="99">
        <v>22</v>
      </c>
      <c r="L34" s="438">
        <f>1-(K34-0.5)/(F$78+G$78)</f>
        <v>0.10416666666666663</v>
      </c>
      <c r="M34" s="437"/>
      <c r="N34" s="99">
        <v>22</v>
      </c>
      <c r="O34" s="439">
        <f>1-(N34-0.5)/(F$78+G$78)</f>
        <v>0.10416666666666663</v>
      </c>
    </row>
    <row r="35" spans="2:15" ht="21" thickBot="1" x14ac:dyDescent="0.3">
      <c r="B35" s="199">
        <f t="shared" si="6"/>
        <v>7</v>
      </c>
      <c r="C35" s="106" t="s">
        <v>85</v>
      </c>
      <c r="D35" s="107" t="s">
        <v>86</v>
      </c>
      <c r="E35" s="436">
        <f ca="1">VLOOKUP('Liste for tidtaking'!D19,'Liste for tidtaking'!D$5:H$78,5,FALSE)</f>
        <v>2.8169999999999993</v>
      </c>
      <c r="F35" s="208"/>
      <c r="G35" s="135"/>
      <c r="H35" s="136"/>
      <c r="L35" s="438"/>
      <c r="M35" s="431"/>
      <c r="N35" s="99"/>
      <c r="O35" s="434"/>
    </row>
    <row r="36" spans="2:15" ht="21" thickBot="1" x14ac:dyDescent="0.3">
      <c r="B36" s="199">
        <f t="shared" si="6"/>
        <v>8</v>
      </c>
      <c r="C36" s="106" t="s">
        <v>87</v>
      </c>
      <c r="D36" s="107" t="s">
        <v>88</v>
      </c>
      <c r="E36" s="436">
        <f ca="1">VLOOKUP('Liste for tidtaking'!D20,'Liste for tidtaking'!D$5:H$78,5,FALSE)</f>
        <v>1.6049999999999998</v>
      </c>
      <c r="F36" s="208"/>
      <c r="G36" s="135" t="s">
        <v>7</v>
      </c>
      <c r="H36" s="136"/>
      <c r="I36" s="350"/>
      <c r="J36" s="99" t="e">
        <f>(F36-INT(F36))*24*60*60*G$6/F$6+(G36-INT(G36))*24*60*60</f>
        <v>#VALUE!</v>
      </c>
      <c r="K36">
        <v>4</v>
      </c>
      <c r="L36" s="438">
        <f>1-(K36-0.5)/(F$78+G$78)</f>
        <v>0.85416666666666663</v>
      </c>
      <c r="M36" s="437" t="e">
        <f ca="1">J36/E36</f>
        <v>#VALUE!</v>
      </c>
      <c r="N36" s="99">
        <v>4</v>
      </c>
      <c r="O36" s="439">
        <f>1-(N36-0.5)/(F$78+G$78)</f>
        <v>0.85416666666666663</v>
      </c>
    </row>
    <row r="37" spans="2:15" ht="21" thickBot="1" x14ac:dyDescent="0.3">
      <c r="B37" s="199">
        <f t="shared" si="6"/>
        <v>9</v>
      </c>
      <c r="C37" s="106" t="s">
        <v>89</v>
      </c>
      <c r="D37" s="107" t="s">
        <v>326</v>
      </c>
      <c r="E37" s="436">
        <f ca="1">VLOOKUP('Liste for tidtaking'!D22,'Liste for tidtaking'!D$5:H$78,5,FALSE)</f>
        <v>1.7549999999999999</v>
      </c>
      <c r="F37" s="209"/>
      <c r="G37" s="135"/>
      <c r="H37" s="136"/>
      <c r="J37" s="99"/>
      <c r="L37" s="438"/>
      <c r="M37" s="433"/>
      <c r="N37" s="99"/>
      <c r="O37" s="434"/>
    </row>
    <row r="38" spans="2:15" ht="21" thickBot="1" x14ac:dyDescent="0.3">
      <c r="B38" s="199">
        <f t="shared" si="6"/>
        <v>10</v>
      </c>
      <c r="C38" s="106" t="s">
        <v>91</v>
      </c>
      <c r="D38" s="107" t="s">
        <v>92</v>
      </c>
      <c r="E38" s="436">
        <f ca="1">VLOOKUP('Liste for tidtaking'!D23,'Liste for tidtaking'!D$5:H$78,5,FALSE)</f>
        <v>1.6049999999999998</v>
      </c>
      <c r="F38" s="209"/>
      <c r="G38" s="207"/>
      <c r="H38" s="136"/>
      <c r="I38" s="350"/>
      <c r="J38" s="99"/>
      <c r="L38" s="438"/>
      <c r="M38" s="433"/>
      <c r="N38" s="99"/>
      <c r="O38" s="434"/>
    </row>
    <row r="39" spans="2:15" ht="21" thickBot="1" x14ac:dyDescent="0.3">
      <c r="B39" s="199">
        <f t="shared" si="6"/>
        <v>11</v>
      </c>
      <c r="C39" s="106" t="s">
        <v>93</v>
      </c>
      <c r="D39" s="107" t="s">
        <v>94</v>
      </c>
      <c r="E39" s="436">
        <f ca="1">VLOOKUP('Liste for tidtaking'!D24,'Liste for tidtaking'!D$5:H$78,5,FALSE)</f>
        <v>1.5329999999999997</v>
      </c>
      <c r="F39" s="208"/>
      <c r="G39" s="207" t="s">
        <v>7</v>
      </c>
      <c r="H39" s="136"/>
      <c r="I39" s="350"/>
      <c r="J39" s="99" t="e">
        <f>(F39-INT(F39))*24*60*60+(G39-INT(G39))*24*60*60*F$6/G$6</f>
        <v>#VALUE!</v>
      </c>
      <c r="K39">
        <v>4</v>
      </c>
      <c r="L39" s="438">
        <f>1-(K39-0.5)/(F$78+G$78)</f>
        <v>0.85416666666666663</v>
      </c>
      <c r="M39" s="437" t="e">
        <f ca="1">J39/E39</f>
        <v>#VALUE!</v>
      </c>
      <c r="N39" s="99">
        <v>4</v>
      </c>
      <c r="O39" s="439">
        <f>1-(N39-0.5)/(F$78+G$78)</f>
        <v>0.85416666666666663</v>
      </c>
    </row>
    <row r="40" spans="2:15" ht="21" thickBot="1" x14ac:dyDescent="0.3">
      <c r="B40" s="199">
        <f t="shared" si="6"/>
        <v>12</v>
      </c>
      <c r="C40" s="106" t="s">
        <v>97</v>
      </c>
      <c r="D40" s="107" t="s">
        <v>98</v>
      </c>
      <c r="E40" s="436">
        <f ca="1">VLOOKUP('Liste for tidtaking'!D26,'Liste for tidtaking'!D$5:H$78,5,FALSE)</f>
        <v>2.2989999999999995</v>
      </c>
      <c r="F40" s="208"/>
      <c r="G40" s="18"/>
      <c r="H40" s="136"/>
      <c r="J40" s="99"/>
      <c r="L40" s="438"/>
      <c r="M40" s="433"/>
      <c r="N40" s="99"/>
      <c r="O40" s="434"/>
    </row>
    <row r="41" spans="2:15" ht="21" thickBot="1" x14ac:dyDescent="0.3">
      <c r="B41" s="199">
        <f t="shared" si="6"/>
        <v>13</v>
      </c>
      <c r="C41" s="106" t="s">
        <v>63</v>
      </c>
      <c r="D41" s="107" t="s">
        <v>99</v>
      </c>
      <c r="E41" s="436">
        <f ca="1">VLOOKUP('Liste for tidtaking'!D27,'Liste for tidtaking'!D$5:H$78,5,FALSE)</f>
        <v>1.4969999999999999</v>
      </c>
      <c r="F41" s="209"/>
      <c r="G41" s="135"/>
      <c r="H41" s="136"/>
      <c r="I41" s="350"/>
      <c r="J41" s="99"/>
      <c r="L41" s="438"/>
      <c r="M41" s="437"/>
      <c r="N41" s="99"/>
      <c r="O41" s="439"/>
    </row>
    <row r="42" spans="2:15" ht="21" thickBot="1" x14ac:dyDescent="0.3">
      <c r="B42" s="199">
        <f t="shared" si="6"/>
        <v>14</v>
      </c>
      <c r="C42" s="106" t="s">
        <v>100</v>
      </c>
      <c r="D42" s="107" t="s">
        <v>101</v>
      </c>
      <c r="E42" s="436">
        <f ca="1">VLOOKUP('Liste for tidtaking'!D28,'Liste for tidtaking'!D$5:H$78,5,FALSE)</f>
        <v>1.3729999999999998</v>
      </c>
      <c r="F42" s="208"/>
      <c r="G42" s="268"/>
      <c r="H42" s="136"/>
      <c r="L42" s="438"/>
      <c r="M42" s="431"/>
      <c r="N42" s="99"/>
      <c r="O42" s="434"/>
    </row>
    <row r="43" spans="2:15" ht="21" thickBot="1" x14ac:dyDescent="0.3">
      <c r="B43" s="199">
        <f t="shared" si="6"/>
        <v>15</v>
      </c>
      <c r="C43" s="106" t="s">
        <v>104</v>
      </c>
      <c r="D43" s="107" t="s">
        <v>105</v>
      </c>
      <c r="E43" s="436">
        <f ca="1">VLOOKUP('Liste for tidtaking'!D31,'Liste for tidtaking'!D$5:H$78,5,FALSE)</f>
        <v>1.7549999999999999</v>
      </c>
      <c r="F43" s="209"/>
      <c r="G43" s="135" t="s">
        <v>244</v>
      </c>
      <c r="H43" s="136" t="s">
        <v>245</v>
      </c>
      <c r="I43" s="350"/>
      <c r="J43" s="99" t="e">
        <f>(F43-INT(F43))*24*60*60*G$6/F$6+(G43-INT(G43))*24*60*60</f>
        <v>#VALUE!</v>
      </c>
      <c r="K43">
        <v>22</v>
      </c>
      <c r="L43" s="438">
        <f>1-(K43-0.5)/(F$78+G$78)</f>
        <v>0.10416666666666663</v>
      </c>
      <c r="M43" s="437" t="e">
        <f ca="1">J43/E43</f>
        <v>#VALUE!</v>
      </c>
      <c r="N43" s="99">
        <v>22</v>
      </c>
      <c r="O43" s="439">
        <f>1-(N43-0.5)/(F$78+G$78)</f>
        <v>0.10416666666666663</v>
      </c>
    </row>
    <row r="44" spans="2:15" ht="21" thickBot="1" x14ac:dyDescent="0.3">
      <c r="B44" s="199">
        <f t="shared" si="6"/>
        <v>16</v>
      </c>
      <c r="C44" s="106" t="s">
        <v>63</v>
      </c>
      <c r="D44" s="107" t="s">
        <v>106</v>
      </c>
      <c r="E44" s="436">
        <f ca="1">VLOOKUP('Liste for tidtaking'!D33,'Liste for tidtaking'!D$5:H$78,5,FALSE)</f>
        <v>1.8549999999999998</v>
      </c>
      <c r="F44" s="208"/>
      <c r="G44" s="18"/>
      <c r="H44" s="136"/>
      <c r="J44" s="99"/>
      <c r="L44" s="438"/>
      <c r="M44" s="433"/>
      <c r="N44" s="99"/>
      <c r="O44" s="434"/>
    </row>
    <row r="45" spans="2:15" ht="21" thickBot="1" x14ac:dyDescent="0.3">
      <c r="B45" s="199">
        <f t="shared" si="6"/>
        <v>17</v>
      </c>
      <c r="C45" s="106" t="s">
        <v>111</v>
      </c>
      <c r="D45" s="107" t="s">
        <v>112</v>
      </c>
      <c r="E45" s="436">
        <f ca="1">VLOOKUP('Liste for tidtaking'!D36,'Liste for tidtaking'!D$5:H$78,5,FALSE)</f>
        <v>1.4609999999999999</v>
      </c>
      <c r="F45" s="209"/>
      <c r="G45" s="135"/>
      <c r="H45" s="136"/>
      <c r="I45" s="350"/>
      <c r="J45" s="99"/>
      <c r="L45" s="438"/>
      <c r="M45" s="433"/>
      <c r="N45" s="99"/>
      <c r="O45" s="434"/>
    </row>
    <row r="46" spans="2:15" ht="21" thickBot="1" x14ac:dyDescent="0.3">
      <c r="B46" s="199">
        <f t="shared" si="6"/>
        <v>18</v>
      </c>
      <c r="C46" s="106" t="s">
        <v>113</v>
      </c>
      <c r="D46" s="107" t="s">
        <v>114</v>
      </c>
      <c r="E46" s="436">
        <f ca="1">VLOOKUP('Liste for tidtaking'!D38,'Liste for tidtaking'!D$5:H$78,5,FALSE)</f>
        <v>2.6998000000000002</v>
      </c>
      <c r="F46" s="208"/>
      <c r="G46" s="207"/>
      <c r="H46" s="136"/>
      <c r="L46" s="438"/>
      <c r="M46" s="431"/>
      <c r="N46" s="99"/>
      <c r="O46" s="434"/>
    </row>
    <row r="47" spans="2:15" ht="21" thickBot="1" x14ac:dyDescent="0.3">
      <c r="B47" s="199">
        <f t="shared" si="6"/>
        <v>19</v>
      </c>
      <c r="C47" s="106" t="s">
        <v>117</v>
      </c>
      <c r="D47" s="107" t="s">
        <v>118</v>
      </c>
      <c r="E47" s="436">
        <f ca="1">VLOOKUP('Liste for tidtaking'!D41,'Liste for tidtaking'!D$5:H$78,5,FALSE)</f>
        <v>2.2989999999999995</v>
      </c>
      <c r="F47" s="209"/>
      <c r="G47" s="18"/>
      <c r="H47" s="136"/>
      <c r="L47" s="438"/>
      <c r="M47" s="431"/>
      <c r="N47" s="99"/>
      <c r="O47" s="434"/>
    </row>
    <row r="48" spans="2:15" ht="21" thickBot="1" x14ac:dyDescent="0.3">
      <c r="B48" s="199">
        <f t="shared" si="6"/>
        <v>20</v>
      </c>
      <c r="C48" s="106" t="s">
        <v>119</v>
      </c>
      <c r="D48" s="107" t="s">
        <v>120</v>
      </c>
      <c r="E48" s="436">
        <f ca="1">VLOOKUP('Liste for tidtaking'!D42,'Liste for tidtaking'!D$5:H$78,5,FALSE)</f>
        <v>1.6549999999999998</v>
      </c>
      <c r="F48" s="209"/>
      <c r="G48" s="209"/>
      <c r="H48" s="136"/>
      <c r="L48" s="438"/>
      <c r="M48" s="431"/>
      <c r="N48" s="99"/>
      <c r="O48" s="434"/>
    </row>
    <row r="49" spans="2:15" ht="21" thickBot="1" x14ac:dyDescent="0.3">
      <c r="B49" s="199">
        <f t="shared" si="6"/>
        <v>21</v>
      </c>
      <c r="C49" s="106" t="s">
        <v>125</v>
      </c>
      <c r="D49" s="107" t="s">
        <v>126</v>
      </c>
      <c r="E49" s="436">
        <f ca="1">VLOOKUP('Liste for tidtaking'!D47,'Liste for tidtaking'!D$5:H$78,5,FALSE)</f>
        <v>1.9489999999999998</v>
      </c>
      <c r="F49" s="209"/>
      <c r="G49" s="18"/>
      <c r="H49" s="136"/>
      <c r="I49" s="350"/>
      <c r="J49" s="99"/>
      <c r="L49" s="438"/>
      <c r="M49" s="437"/>
      <c r="N49" s="99"/>
      <c r="O49" s="439"/>
    </row>
    <row r="50" spans="2:15" ht="21" thickBot="1" x14ac:dyDescent="0.3">
      <c r="B50" s="199">
        <f t="shared" si="6"/>
        <v>22</v>
      </c>
      <c r="C50" s="106" t="s">
        <v>129</v>
      </c>
      <c r="D50" s="107" t="s">
        <v>130</v>
      </c>
      <c r="E50" s="436">
        <f ca="1">VLOOKUP('Liste for tidtaking'!D49,'Liste for tidtaking'!D$5:H$78,5,FALSE)</f>
        <v>2.0769999999999995</v>
      </c>
      <c r="F50" s="209"/>
      <c r="G50" s="135"/>
      <c r="H50" s="136"/>
      <c r="L50" s="438"/>
      <c r="M50" s="431"/>
      <c r="N50" s="99"/>
      <c r="O50" s="434"/>
    </row>
    <row r="51" spans="2:15" ht="21" thickBot="1" x14ac:dyDescent="0.3">
      <c r="B51" s="199">
        <f t="shared" si="6"/>
        <v>23</v>
      </c>
      <c r="C51" s="106" t="s">
        <v>131</v>
      </c>
      <c r="D51" s="107" t="s">
        <v>132</v>
      </c>
      <c r="E51" s="436">
        <f ca="1">VLOOKUP('Liste for tidtaking'!D50,'Liste for tidtaking'!D$5:H$78,5,FALSE)</f>
        <v>1.6549999999999998</v>
      </c>
      <c r="F51" s="209" t="s">
        <v>247</v>
      </c>
      <c r="G51" s="135"/>
      <c r="H51" s="136" t="s">
        <v>248</v>
      </c>
      <c r="I51" s="350"/>
      <c r="J51" s="99"/>
      <c r="K51">
        <v>22</v>
      </c>
      <c r="L51" s="438">
        <f>1-(K51-0.5)/(F$78+G$78)</f>
        <v>0.10416666666666663</v>
      </c>
      <c r="M51" s="433"/>
      <c r="N51" s="99">
        <v>22</v>
      </c>
      <c r="O51" s="439">
        <f>1-(N51-0.5)/(F$78+G$78)</f>
        <v>0.10416666666666663</v>
      </c>
    </row>
    <row r="52" spans="2:15" ht="21" thickBot="1" x14ac:dyDescent="0.3">
      <c r="B52" s="199">
        <f t="shared" si="6"/>
        <v>24</v>
      </c>
      <c r="C52" s="106" t="s">
        <v>133</v>
      </c>
      <c r="D52" s="107" t="s">
        <v>134</v>
      </c>
      <c r="E52" s="436">
        <f ca="1">VLOOKUP('Liste for tidtaking'!D51,'Liste for tidtaking'!D$5:H$78,5,FALSE)</f>
        <v>2.4469999999999996</v>
      </c>
      <c r="F52" s="208"/>
      <c r="G52" s="18"/>
      <c r="H52" s="136"/>
      <c r="I52" s="350"/>
      <c r="J52" s="99"/>
      <c r="L52" s="438"/>
      <c r="M52" s="433"/>
      <c r="N52" s="99"/>
      <c r="O52" s="432"/>
    </row>
    <row r="53" spans="2:15" ht="21" thickBot="1" x14ac:dyDescent="0.3">
      <c r="B53" s="199">
        <f t="shared" si="6"/>
        <v>25</v>
      </c>
      <c r="C53" s="106" t="s">
        <v>73</v>
      </c>
      <c r="D53" s="107" t="s">
        <v>140</v>
      </c>
      <c r="E53" s="436">
        <f ca="1">VLOOKUP('Liste for tidtaking'!D55,'Liste for tidtaking'!D$5:H$78,5,FALSE)</f>
        <v>1.7049999999999998</v>
      </c>
      <c r="F53" s="208"/>
      <c r="G53" s="18"/>
      <c r="H53" s="136"/>
      <c r="L53" s="438"/>
      <c r="M53" s="431"/>
      <c r="N53" s="99"/>
      <c r="O53" s="434"/>
    </row>
    <row r="54" spans="2:15" ht="21" thickBot="1" x14ac:dyDescent="0.3">
      <c r="B54" s="199">
        <f t="shared" si="6"/>
        <v>26</v>
      </c>
      <c r="C54" s="106" t="s">
        <v>141</v>
      </c>
      <c r="D54" s="107" t="s">
        <v>142</v>
      </c>
      <c r="E54" s="436">
        <f ca="1">VLOOKUP('Liste for tidtaking'!D56,'Liste for tidtaking'!D$5:H$78,5,FALSE)</f>
        <v>1.8421999999999998</v>
      </c>
      <c r="F54" s="208"/>
      <c r="G54" s="18"/>
      <c r="H54" s="136"/>
      <c r="I54" s="350"/>
      <c r="J54" s="99"/>
      <c r="L54" s="438"/>
      <c r="M54" s="437"/>
      <c r="N54" s="99"/>
      <c r="O54" s="439"/>
    </row>
    <row r="55" spans="2:15" ht="21" thickBot="1" x14ac:dyDescent="0.3">
      <c r="B55" s="199">
        <f t="shared" si="6"/>
        <v>27</v>
      </c>
      <c r="C55" s="106" t="s">
        <v>145</v>
      </c>
      <c r="D55" s="107" t="s">
        <v>146</v>
      </c>
      <c r="E55" s="436">
        <f ca="1">VLOOKUP('Liste for tidtaking'!D58,'Liste for tidtaking'!D$5:H$78,5,FALSE)</f>
        <v>1.5689999999999997</v>
      </c>
      <c r="F55" s="208"/>
      <c r="G55" s="18"/>
      <c r="H55" s="136"/>
      <c r="I55" s="350"/>
      <c r="J55" s="99"/>
      <c r="L55" s="438"/>
      <c r="M55" s="433"/>
      <c r="N55" s="99"/>
      <c r="O55" s="434"/>
    </row>
    <row r="56" spans="2:15" ht="21" thickBot="1" x14ac:dyDescent="0.3">
      <c r="B56" s="199">
        <f t="shared" si="6"/>
        <v>28</v>
      </c>
      <c r="C56" s="106" t="s">
        <v>79</v>
      </c>
      <c r="D56" s="107" t="s">
        <v>147</v>
      </c>
      <c r="E56" s="436">
        <f ca="1">VLOOKUP('Liste for tidtaking'!D59,'Liste for tidtaking'!D$5:H$78,5,FALSE)</f>
        <v>1.9289999999999998</v>
      </c>
      <c r="F56" s="208"/>
      <c r="G56" s="18"/>
      <c r="H56" s="136"/>
      <c r="I56" s="350"/>
      <c r="J56" s="99"/>
      <c r="L56" s="438"/>
      <c r="M56" s="437"/>
      <c r="N56" s="99"/>
      <c r="O56" s="439"/>
    </row>
    <row r="57" spans="2:15" ht="21" thickBot="1" x14ac:dyDescent="0.3">
      <c r="B57" s="199">
        <f t="shared" si="6"/>
        <v>29</v>
      </c>
      <c r="C57" s="106" t="s">
        <v>152</v>
      </c>
      <c r="D57" s="107" t="s">
        <v>153</v>
      </c>
      <c r="E57" s="436">
        <f ca="1">VLOOKUP('Liste for tidtaking'!D63,'Liste for tidtaking'!D$5:H$78,5,FALSE)</f>
        <v>1.8049999999999997</v>
      </c>
      <c r="F57" s="208"/>
      <c r="G57" s="18"/>
      <c r="H57" s="136"/>
      <c r="I57" s="350"/>
      <c r="J57" s="99"/>
      <c r="L57" s="438"/>
      <c r="M57" s="437"/>
      <c r="N57" s="99"/>
      <c r="O57" s="439"/>
    </row>
    <row r="58" spans="2:15" ht="21" thickBot="1" x14ac:dyDescent="0.3">
      <c r="B58" s="199">
        <f t="shared" si="6"/>
        <v>30</v>
      </c>
      <c r="C58" s="106" t="s">
        <v>160</v>
      </c>
      <c r="D58" s="107" t="s">
        <v>161</v>
      </c>
      <c r="E58" s="436">
        <f ca="1">VLOOKUP('Liste for tidtaking'!D68,'Liste for tidtaking'!D$5:H$78,5,FALSE)</f>
        <v>2.2249999999999996</v>
      </c>
      <c r="F58" s="208"/>
      <c r="G58" s="18"/>
      <c r="H58" s="136"/>
      <c r="I58" s="350"/>
      <c r="J58" s="99"/>
      <c r="L58" s="438"/>
      <c r="M58" s="433"/>
      <c r="N58" s="99"/>
      <c r="O58" s="434"/>
    </row>
    <row r="59" spans="2:15" ht="21" thickBot="1" x14ac:dyDescent="0.3">
      <c r="B59" s="199">
        <f t="shared" si="6"/>
        <v>31</v>
      </c>
      <c r="C59" s="113" t="s">
        <v>162</v>
      </c>
      <c r="D59" s="201" t="s">
        <v>163</v>
      </c>
      <c r="E59" s="436">
        <f ca="1">VLOOKUP('Liste for tidtaking'!D69,'Liste for tidtaking'!D$5:H$78,5,FALSE)</f>
        <v>1.7049999999999998</v>
      </c>
      <c r="F59" s="282"/>
      <c r="G59" s="135"/>
      <c r="H59" s="136"/>
      <c r="I59" s="350"/>
      <c r="J59" s="99"/>
      <c r="L59" s="438"/>
      <c r="M59" s="437"/>
      <c r="N59" s="99"/>
      <c r="O59" s="439"/>
    </row>
    <row r="60" spans="2:15" ht="21" thickBot="1" x14ac:dyDescent="0.3">
      <c r="B60" s="199">
        <f t="shared" si="6"/>
        <v>32</v>
      </c>
      <c r="C60" s="113" t="s">
        <v>117</v>
      </c>
      <c r="D60" s="201" t="s">
        <v>166</v>
      </c>
      <c r="E60" s="436">
        <f ca="1">VLOOKUP('Liste for tidtaking'!D71,'Liste for tidtaking'!D$5:H$78,5,FALSE)</f>
        <v>1.7049999999999998</v>
      </c>
      <c r="F60" s="282"/>
      <c r="G60" s="86" t="s">
        <v>7</v>
      </c>
      <c r="H60" s="136"/>
      <c r="I60" s="350"/>
      <c r="J60" s="99" t="e">
        <f>(F60-INT(F60))*24*60*60*G$6/F$6+(G60-INT(G60))*24*60*60</f>
        <v>#VALUE!</v>
      </c>
      <c r="K60">
        <v>1</v>
      </c>
      <c r="L60" s="438">
        <f>1-(K60-0.5)/(F$78+G$78)</f>
        <v>0.97916666666666663</v>
      </c>
      <c r="M60" s="437" t="e">
        <f ca="1">J60/E60</f>
        <v>#VALUE!</v>
      </c>
      <c r="N60" s="99">
        <v>1</v>
      </c>
      <c r="O60" s="439">
        <f>1-(N60-0.5)/(F$78+G$78)</f>
        <v>0.97916666666666663</v>
      </c>
    </row>
    <row r="61" spans="2:15" ht="21" thickBot="1" x14ac:dyDescent="0.3">
      <c r="B61" s="199">
        <f t="shared" si="6"/>
        <v>33</v>
      </c>
      <c r="C61" s="113" t="s">
        <v>167</v>
      </c>
      <c r="D61" s="108" t="s">
        <v>168</v>
      </c>
      <c r="E61" s="436">
        <f ca="1">VLOOKUP('Liste for tidtaking'!D73,'Liste for tidtaking'!D$5:H$78,5,FALSE)</f>
        <v>2.2989999999999995</v>
      </c>
      <c r="F61" s="210"/>
      <c r="G61" s="277"/>
      <c r="H61" s="136"/>
      <c r="I61" s="350"/>
      <c r="J61" s="99"/>
      <c r="L61" s="438"/>
      <c r="M61" s="433"/>
      <c r="N61" s="99"/>
      <c r="O61" s="434"/>
    </row>
    <row r="62" spans="2:15" ht="21" thickBot="1" x14ac:dyDescent="0.3">
      <c r="B62" s="199">
        <f t="shared" si="6"/>
        <v>34</v>
      </c>
      <c r="C62" s="113" t="s">
        <v>169</v>
      </c>
      <c r="D62" s="201" t="s">
        <v>170</v>
      </c>
      <c r="E62" s="436">
        <f ca="1">VLOOKUP('Liste for tidtaking'!D74,'Liste for tidtaking'!D$5:H$78,5,FALSE)</f>
        <v>1.5689999999999997</v>
      </c>
      <c r="F62" s="210"/>
      <c r="G62" s="135" t="s">
        <v>7</v>
      </c>
      <c r="H62" s="136"/>
      <c r="I62" s="350"/>
      <c r="J62" s="99" t="e">
        <f>(F62-INT(F62))*24*60*60+(G62-INT(G62))*24*60*60*F$6/G$6</f>
        <v>#VALUE!</v>
      </c>
      <c r="K62">
        <v>4</v>
      </c>
      <c r="L62" s="438">
        <f>1-(K62-0.5)/(F$78+G$78)</f>
        <v>0.85416666666666663</v>
      </c>
      <c r="M62" s="437" t="e">
        <f ca="1">J62/E62</f>
        <v>#VALUE!</v>
      </c>
      <c r="N62" s="99">
        <v>4</v>
      </c>
      <c r="O62" s="439">
        <f>1-(N62-0.5)/(F$78+G$78)</f>
        <v>0.85416666666666663</v>
      </c>
    </row>
    <row r="63" spans="2:15" ht="21" thickBot="1" x14ac:dyDescent="0.3">
      <c r="B63" s="199">
        <f t="shared" si="6"/>
        <v>35</v>
      </c>
      <c r="C63" s="113" t="s">
        <v>171</v>
      </c>
      <c r="D63" s="201" t="s">
        <v>172</v>
      </c>
      <c r="E63" s="436">
        <f ca="1">VLOOKUP('Liste for tidtaking'!D75,'Liste for tidtaking'!D$5:H$78,5,FALSE)</f>
        <v>1.8549999999999998</v>
      </c>
      <c r="F63" s="210"/>
      <c r="G63" s="135"/>
      <c r="H63" s="136"/>
      <c r="I63" s="350"/>
      <c r="J63" s="99"/>
      <c r="L63" s="438"/>
      <c r="M63" s="433"/>
      <c r="N63" s="99"/>
      <c r="O63" s="434"/>
    </row>
    <row r="64" spans="2:15" ht="20" thickBot="1" x14ac:dyDescent="0.3">
      <c r="B64" s="199">
        <f t="shared" si="6"/>
        <v>36</v>
      </c>
      <c r="C64" s="113"/>
      <c r="D64" s="108"/>
      <c r="E64" s="201"/>
      <c r="F64" s="277"/>
      <c r="G64" s="200"/>
      <c r="H64" s="136"/>
      <c r="I64" s="350"/>
      <c r="J64" s="99"/>
      <c r="L64" s="438"/>
      <c r="M64" s="437"/>
      <c r="N64" s="99"/>
      <c r="O64" s="439"/>
    </row>
    <row r="65" spans="2:18" ht="20" thickBot="1" x14ac:dyDescent="0.3">
      <c r="B65" s="199">
        <f t="shared" si="6"/>
        <v>37</v>
      </c>
      <c r="C65" s="113"/>
      <c r="D65" s="108"/>
      <c r="E65" s="201"/>
      <c r="F65" s="210"/>
      <c r="G65" s="18"/>
      <c r="H65" s="136"/>
      <c r="L65" s="438"/>
      <c r="M65" s="431"/>
      <c r="N65" s="99"/>
      <c r="O65" s="434"/>
    </row>
    <row r="66" spans="2:18" ht="19" x14ac:dyDescent="0.25">
      <c r="B66" s="39"/>
      <c r="C66" s="39"/>
      <c r="D66" s="39"/>
      <c r="E66" s="39"/>
      <c r="F66" s="348"/>
      <c r="G66" s="227"/>
      <c r="H66" s="349"/>
    </row>
    <row r="67" spans="2:18" ht="19" x14ac:dyDescent="0.25">
      <c r="B67" s="39"/>
      <c r="C67" s="39"/>
      <c r="D67" s="39"/>
      <c r="E67" s="39"/>
      <c r="F67" s="348"/>
      <c r="G67" s="227"/>
      <c r="H67" s="349"/>
    </row>
    <row r="68" spans="2:18" ht="19" x14ac:dyDescent="0.25">
      <c r="B68" s="39"/>
      <c r="C68" s="39"/>
      <c r="D68" s="39"/>
      <c r="E68" s="39"/>
      <c r="F68" s="348"/>
      <c r="G68" s="227"/>
      <c r="H68" s="349"/>
    </row>
    <row r="69" spans="2:18" ht="19" x14ac:dyDescent="0.25">
      <c r="B69" s="39"/>
      <c r="C69" s="39"/>
      <c r="D69" s="39"/>
      <c r="E69" s="39"/>
      <c r="F69" s="348"/>
      <c r="G69" s="227"/>
      <c r="H69" s="349"/>
    </row>
    <row r="70" spans="2:18" ht="19" x14ac:dyDescent="0.25">
      <c r="B70" s="39"/>
      <c r="C70" s="39"/>
      <c r="D70" s="39"/>
      <c r="E70" s="39"/>
      <c r="F70" s="348"/>
      <c r="G70" s="227"/>
      <c r="H70" s="349"/>
    </row>
    <row r="71" spans="2:18" ht="19" x14ac:dyDescent="0.25">
      <c r="B71" s="39"/>
      <c r="C71" s="39"/>
      <c r="D71" s="39"/>
      <c r="E71" s="39"/>
      <c r="F71" s="348"/>
      <c r="G71" s="227"/>
      <c r="H71" s="349"/>
    </row>
    <row r="72" spans="2:18" ht="19" x14ac:dyDescent="0.25">
      <c r="B72" s="39"/>
      <c r="C72" s="39"/>
      <c r="D72" s="39"/>
      <c r="E72" s="39"/>
      <c r="F72" s="348"/>
      <c r="G72" s="227"/>
      <c r="H72" s="349"/>
    </row>
    <row r="73" spans="2:18" ht="19" x14ac:dyDescent="0.25">
      <c r="B73" s="39"/>
      <c r="C73" s="39"/>
      <c r="D73" s="39"/>
      <c r="E73" s="39"/>
      <c r="F73" s="348"/>
      <c r="G73" s="227"/>
      <c r="H73" s="349"/>
    </row>
    <row r="74" spans="2:18" ht="19" x14ac:dyDescent="0.25">
      <c r="B74" s="39"/>
      <c r="C74" s="39"/>
      <c r="D74" s="39"/>
      <c r="E74" s="39"/>
      <c r="F74" s="348"/>
      <c r="G74" s="227"/>
      <c r="H74" s="349"/>
    </row>
    <row r="75" spans="2:18" ht="19" x14ac:dyDescent="0.25">
      <c r="B75" s="39"/>
      <c r="C75" s="39"/>
      <c r="D75" s="39"/>
      <c r="E75" s="39"/>
      <c r="F75" s="348"/>
      <c r="G75" s="227"/>
      <c r="H75" s="349"/>
    </row>
    <row r="76" spans="2:18" ht="19" x14ac:dyDescent="0.25">
      <c r="F76" s="15"/>
      <c r="G76" s="15"/>
      <c r="R76" s="114"/>
    </row>
    <row r="78" spans="2:18" x14ac:dyDescent="0.2">
      <c r="D78" t="s">
        <v>173</v>
      </c>
      <c r="F78" s="196">
        <f>COUNT(F8:F77)+COUNTIF(F8:F77,"Brutt")+COUNTIF(F8:F77,"(*)")</f>
        <v>5</v>
      </c>
      <c r="G78" s="196">
        <f>COUNT(G8:G77)+COUNTIF(G8:G77,"Brutt")+COUNTIF(G8:G77,"(*)")</f>
        <v>19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IF(SUM(F8:F76)=0," ",AVERAGE(F8:F76))</f>
        <v>3.9945987654320989E-2</v>
      </c>
      <c r="G80" s="103">
        <f>IF(SUM(G8:G76)=0," ",AVERAGE(G8:G76))</f>
        <v>3.399691358024691E-2</v>
      </c>
      <c r="H80" s="103">
        <f>IF(SUM(F8:H76)=0," ",AVERAGE(F8:H76))</f>
        <v>3.4846781305114635E-2</v>
      </c>
    </row>
    <row r="81" spans="6:7" x14ac:dyDescent="0.2">
      <c r="F81" s="15"/>
      <c r="G81" s="15"/>
    </row>
    <row r="82" spans="6:7" x14ac:dyDescent="0.2">
      <c r="G82" s="15"/>
    </row>
  </sheetData>
  <autoFilter ref="B7:P65" xr:uid="{1CC83E89-2611-AC4C-B712-930F59FE1D38}">
    <sortState xmlns:xlrd2="http://schemas.microsoft.com/office/spreadsheetml/2017/richdata2" ref="B8:P65">
      <sortCondition ref="I7:I65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85A3B-3F51-A749-A6F0-489293A92ACA}">
  <dimension ref="A1:S82"/>
  <sheetViews>
    <sheetView workbookViewId="0">
      <selection activeCell="A67" sqref="A67:XFD71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19" x14ac:dyDescent="0.2">
      <c r="A1" s="15"/>
      <c r="G1" s="15"/>
    </row>
    <row r="2" spans="1:19" x14ac:dyDescent="0.2">
      <c r="G2" s="15"/>
    </row>
    <row r="3" spans="1:19" ht="26" x14ac:dyDescent="0.3">
      <c r="B3" s="21" t="s">
        <v>249</v>
      </c>
      <c r="C3" s="266" t="s">
        <v>40</v>
      </c>
      <c r="F3" s="15"/>
      <c r="G3" s="15"/>
    </row>
    <row r="4" spans="1:19" ht="17" thickBot="1" x14ac:dyDescent="0.25">
      <c r="B4" s="15"/>
      <c r="F4" s="15"/>
      <c r="G4" s="15"/>
    </row>
    <row r="5" spans="1:19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19" ht="20" thickBot="1" x14ac:dyDescent="0.3">
      <c r="B6" s="104"/>
      <c r="C6" s="198"/>
      <c r="D6" s="198"/>
      <c r="E6" s="198"/>
      <c r="F6" s="226">
        <v>1.7</v>
      </c>
      <c r="G6" s="204">
        <v>2.6</v>
      </c>
      <c r="H6" s="204"/>
      <c r="J6" s="194"/>
      <c r="K6" s="194"/>
      <c r="M6" s="431"/>
      <c r="O6" s="432"/>
    </row>
    <row r="7" spans="1:19" ht="20" thickBot="1" x14ac:dyDescent="0.3">
      <c r="B7" s="104"/>
      <c r="C7" s="212"/>
      <c r="D7" s="212"/>
      <c r="E7" s="212"/>
      <c r="F7" s="206"/>
      <c r="G7" s="200"/>
      <c r="H7" s="136"/>
      <c r="Q7" s="111" t="s">
        <v>201</v>
      </c>
    </row>
    <row r="8" spans="1:19" ht="21" thickBot="1" x14ac:dyDescent="0.3">
      <c r="B8" s="199">
        <f t="shared" ref="B8:B28" si="0">B7+1</f>
        <v>1</v>
      </c>
      <c r="C8" s="106" t="s">
        <v>127</v>
      </c>
      <c r="D8" s="107" t="s">
        <v>128</v>
      </c>
      <c r="E8" s="436">
        <f ca="1">VLOOKUP('Liste for tidtaking'!D48,'Liste for tidtaking'!D$5:H$78,5,FALSE)</f>
        <v>1.4969999999999999</v>
      </c>
      <c r="F8" s="209"/>
      <c r="G8" s="86">
        <v>2.5069444444444443E-2</v>
      </c>
      <c r="H8" s="136"/>
      <c r="I8" s="350">
        <f t="shared" ref="I8:I28" si="1">IF(F8&gt;0,F8/F$6,G8/G$6)</f>
        <v>9.6420940170940158E-3</v>
      </c>
      <c r="J8" s="99">
        <f t="shared" ref="J8:J28" si="2">(F8-INT(F8))*24*60*60*G$6/F$6+(G8-INT(G8))*24*60*60</f>
        <v>2165.9999999999995</v>
      </c>
      <c r="K8">
        <v>1</v>
      </c>
      <c r="L8" s="438">
        <f t="shared" ref="L8:L28" si="3">1-(K8-0.5)/(F$78+G$78)</f>
        <v>0.97826086956521741</v>
      </c>
      <c r="M8" s="495">
        <f t="shared" ref="M8:M28" ca="1" si="4">I8/E8</f>
        <v>6.440944567197072E-3</v>
      </c>
      <c r="N8" s="99">
        <v>2</v>
      </c>
      <c r="O8" s="439">
        <f t="shared" ref="O8:O28" si="5">1-(N8-0.5)/(F$78+G$78)</f>
        <v>0.93478260869565222</v>
      </c>
      <c r="Q8" s="110" t="s">
        <v>202</v>
      </c>
      <c r="R8" s="110"/>
      <c r="S8" s="111" t="s">
        <v>203</v>
      </c>
    </row>
    <row r="9" spans="1:19" ht="21" thickBot="1" x14ac:dyDescent="0.3">
      <c r="B9" s="199">
        <f t="shared" si="0"/>
        <v>2</v>
      </c>
      <c r="C9" s="106" t="s">
        <v>137</v>
      </c>
      <c r="D9" s="107" t="s">
        <v>325</v>
      </c>
      <c r="E9" s="436">
        <f ca="1">VLOOKUP('Liste for tidtaking'!D54,'Liste for tidtaking'!D$5:H$78,5,FALSE)</f>
        <v>1.5329999999999997</v>
      </c>
      <c r="F9" s="209"/>
      <c r="G9" s="86">
        <v>2.9722222222222223E-2</v>
      </c>
      <c r="H9" s="136"/>
      <c r="I9" s="350">
        <f t="shared" si="1"/>
        <v>1.1431623931623931E-2</v>
      </c>
      <c r="J9" s="99">
        <f t="shared" si="2"/>
        <v>2568.0000000000005</v>
      </c>
      <c r="K9">
        <v>2</v>
      </c>
      <c r="L9" s="438">
        <f t="shared" si="3"/>
        <v>0.93478260869565222</v>
      </c>
      <c r="M9" s="495">
        <f t="shared" ca="1" si="4"/>
        <v>7.4570280049732112E-3</v>
      </c>
      <c r="N9" s="99">
        <v>4</v>
      </c>
      <c r="O9" s="439">
        <f t="shared" si="5"/>
        <v>0.84782608695652173</v>
      </c>
      <c r="Q9" s="110" t="s">
        <v>205</v>
      </c>
      <c r="R9" s="110"/>
      <c r="S9" s="111" t="s">
        <v>206</v>
      </c>
    </row>
    <row r="10" spans="1:19" ht="21" thickBot="1" x14ac:dyDescent="0.3">
      <c r="B10" s="199">
        <f t="shared" si="0"/>
        <v>3</v>
      </c>
      <c r="C10" s="106" t="s">
        <v>121</v>
      </c>
      <c r="D10" s="107" t="s">
        <v>122</v>
      </c>
      <c r="E10" s="436">
        <f ca="1">VLOOKUP('Liste for tidtaking'!D43,'Liste for tidtaking'!D$5:H$78,5,FALSE)</f>
        <v>1.4609999999999999</v>
      </c>
      <c r="F10" s="209"/>
      <c r="G10" s="86">
        <v>3.1655092592592596E-2</v>
      </c>
      <c r="H10" s="136"/>
      <c r="I10" s="350">
        <f t="shared" si="1"/>
        <v>1.2175035612535613E-2</v>
      </c>
      <c r="J10" s="99">
        <f t="shared" si="2"/>
        <v>2735</v>
      </c>
      <c r="K10">
        <v>3</v>
      </c>
      <c r="L10" s="438">
        <f t="shared" si="3"/>
        <v>0.89130434782608692</v>
      </c>
      <c r="M10" s="495">
        <f t="shared" ca="1" si="4"/>
        <v>8.3333577087854986E-3</v>
      </c>
      <c r="N10" s="99">
        <v>9</v>
      </c>
      <c r="O10" s="439">
        <f t="shared" si="5"/>
        <v>0.63043478260869568</v>
      </c>
      <c r="Q10" s="110" t="s">
        <v>179</v>
      </c>
      <c r="R10" s="110"/>
      <c r="S10" s="111" t="s">
        <v>7</v>
      </c>
    </row>
    <row r="11" spans="1:19" ht="21" thickBot="1" x14ac:dyDescent="0.3">
      <c r="B11" s="199">
        <f t="shared" si="0"/>
        <v>4</v>
      </c>
      <c r="C11" s="106" t="s">
        <v>89</v>
      </c>
      <c r="D11" s="107" t="s">
        <v>326</v>
      </c>
      <c r="E11" s="436">
        <f ca="1">VLOOKUP('Liste for tidtaking'!D22,'Liste for tidtaking'!D$5:H$78,5,FALSE)</f>
        <v>1.7549999999999999</v>
      </c>
      <c r="F11" s="209"/>
      <c r="G11" s="135">
        <v>3.2546296296296295E-2</v>
      </c>
      <c r="H11" s="136"/>
      <c r="I11" s="350">
        <f t="shared" si="1"/>
        <v>1.2517806267806268E-2</v>
      </c>
      <c r="J11" s="99">
        <f t="shared" si="2"/>
        <v>2812</v>
      </c>
      <c r="K11">
        <v>4</v>
      </c>
      <c r="L11" s="438">
        <f t="shared" si="3"/>
        <v>0.84782608695652173</v>
      </c>
      <c r="M11" s="495">
        <f t="shared" ca="1" si="4"/>
        <v>7.1326531440491555E-3</v>
      </c>
      <c r="N11" s="99">
        <v>3</v>
      </c>
      <c r="O11" s="439">
        <f t="shared" si="5"/>
        <v>0.89130434782608692</v>
      </c>
    </row>
    <row r="12" spans="1:19" ht="21" thickBot="1" x14ac:dyDescent="0.3">
      <c r="B12" s="199">
        <f t="shared" si="0"/>
        <v>5</v>
      </c>
      <c r="C12" s="106" t="s">
        <v>139</v>
      </c>
      <c r="D12" s="107" t="s">
        <v>138</v>
      </c>
      <c r="E12" s="436">
        <f ca="1">VLOOKUP('Liste for tidtaking'!D53,'Liste for tidtaking'!D$5:H$78,5,FALSE)</f>
        <v>2.0362</v>
      </c>
      <c r="F12" s="209"/>
      <c r="G12" s="135">
        <v>3.2858796296296296E-2</v>
      </c>
      <c r="H12" s="136"/>
      <c r="I12" s="350">
        <f t="shared" si="1"/>
        <v>1.2637998575498575E-2</v>
      </c>
      <c r="J12" s="99">
        <f t="shared" si="2"/>
        <v>2839</v>
      </c>
      <c r="K12">
        <v>5</v>
      </c>
      <c r="L12" s="438">
        <f t="shared" si="3"/>
        <v>0.80434782608695654</v>
      </c>
      <c r="M12" s="495">
        <f t="shared" ca="1" si="4"/>
        <v>6.2066587641187382E-3</v>
      </c>
      <c r="N12" s="99">
        <v>1</v>
      </c>
      <c r="O12" s="439">
        <f t="shared" si="5"/>
        <v>0.97826086956521741</v>
      </c>
      <c r="Q12" s="111" t="s">
        <v>208</v>
      </c>
    </row>
    <row r="13" spans="1:19" ht="21" thickBot="1" x14ac:dyDescent="0.3">
      <c r="B13" s="199">
        <f t="shared" si="0"/>
        <v>6</v>
      </c>
      <c r="C13" s="106" t="s">
        <v>102</v>
      </c>
      <c r="D13" s="107" t="s">
        <v>103</v>
      </c>
      <c r="E13" s="436">
        <f ca="1">VLOOKUP('Liste for tidtaking'!D29,'Liste for tidtaking'!D$5:H$78,5,FALSE)</f>
        <v>1.4609999999999999</v>
      </c>
      <c r="F13" s="209"/>
      <c r="G13" s="135">
        <v>3.2974537037037038E-2</v>
      </c>
      <c r="H13" s="136"/>
      <c r="I13" s="350">
        <f t="shared" si="1"/>
        <v>1.2682514245014246E-2</v>
      </c>
      <c r="J13" s="99">
        <f t="shared" si="2"/>
        <v>2849</v>
      </c>
      <c r="K13">
        <v>6</v>
      </c>
      <c r="L13" s="438">
        <f t="shared" si="3"/>
        <v>0.76086956521739135</v>
      </c>
      <c r="M13" s="495">
        <f t="shared" ca="1" si="4"/>
        <v>8.6807079021315858E-3</v>
      </c>
      <c r="N13" s="99">
        <v>11</v>
      </c>
      <c r="O13" s="439">
        <f t="shared" si="5"/>
        <v>0.54347826086956519</v>
      </c>
      <c r="Q13" s="111"/>
    </row>
    <row r="14" spans="1:19" ht="21" thickBot="1" x14ac:dyDescent="0.3">
      <c r="B14" s="199">
        <f t="shared" si="0"/>
        <v>7</v>
      </c>
      <c r="C14" s="106" t="s">
        <v>164</v>
      </c>
      <c r="D14" s="107" t="s">
        <v>165</v>
      </c>
      <c r="E14" s="436">
        <f ca="1">VLOOKUP('Liste for tidtaking'!D70,'Liste for tidtaking'!D$5:H$78,5,FALSE)</f>
        <v>1.4969999999999999</v>
      </c>
      <c r="F14" s="208"/>
      <c r="G14" s="135">
        <v>3.3148148148148149E-2</v>
      </c>
      <c r="H14" s="136"/>
      <c r="I14" s="350">
        <f t="shared" si="1"/>
        <v>1.274928774928775E-2</v>
      </c>
      <c r="J14" s="99">
        <f t="shared" si="2"/>
        <v>2864</v>
      </c>
      <c r="K14">
        <v>7</v>
      </c>
      <c r="L14" s="438">
        <f t="shared" si="3"/>
        <v>0.71739130434782616</v>
      </c>
      <c r="M14" s="495">
        <f t="shared" ca="1" si="4"/>
        <v>8.5165582827573492E-3</v>
      </c>
      <c r="N14" s="99">
        <v>10</v>
      </c>
      <c r="O14" s="439">
        <f t="shared" si="5"/>
        <v>0.58695652173913038</v>
      </c>
    </row>
    <row r="15" spans="1:19" ht="21" thickBot="1" x14ac:dyDescent="0.3">
      <c r="B15" s="199">
        <f t="shared" si="0"/>
        <v>8</v>
      </c>
      <c r="C15" s="106" t="s">
        <v>95</v>
      </c>
      <c r="D15" s="107" t="s">
        <v>96</v>
      </c>
      <c r="E15" s="436">
        <f ca="1">VLOOKUP('Liste for tidtaking'!D25,'Liste for tidtaking'!D$5:H$78,5,FALSE)</f>
        <v>1.7049999999999998</v>
      </c>
      <c r="F15" s="86"/>
      <c r="G15" s="135">
        <v>3.4351851851851849E-2</v>
      </c>
      <c r="H15" s="136"/>
      <c r="I15" s="350">
        <f t="shared" si="1"/>
        <v>1.321225071225071E-2</v>
      </c>
      <c r="J15" s="99">
        <f t="shared" si="2"/>
        <v>2967.9999999999995</v>
      </c>
      <c r="K15">
        <v>8</v>
      </c>
      <c r="L15" s="438">
        <f t="shared" si="3"/>
        <v>0.67391304347826086</v>
      </c>
      <c r="M15" s="495">
        <f t="shared" ca="1" si="4"/>
        <v>7.7491206523464581E-3</v>
      </c>
      <c r="N15" s="99">
        <v>6</v>
      </c>
      <c r="O15" s="439">
        <f t="shared" si="5"/>
        <v>0.76086956521739135</v>
      </c>
    </row>
    <row r="16" spans="1:19" ht="21" thickBot="1" x14ac:dyDescent="0.3">
      <c r="B16" s="199">
        <f t="shared" si="0"/>
        <v>9</v>
      </c>
      <c r="C16" s="106" t="s">
        <v>65</v>
      </c>
      <c r="D16" s="107" t="s">
        <v>66</v>
      </c>
      <c r="E16" s="436">
        <f ca="1">VLOOKUP('Liste for tidtaking'!D6,'Liste for tidtaking'!D$5:H$78,5,FALSE)</f>
        <v>1.5689999999999997</v>
      </c>
      <c r="F16" s="208"/>
      <c r="G16" s="135">
        <v>3.5115740740740739E-2</v>
      </c>
      <c r="H16" s="136"/>
      <c r="I16" s="350">
        <f t="shared" si="1"/>
        <v>1.3506054131054129E-2</v>
      </c>
      <c r="J16" s="99">
        <f t="shared" si="2"/>
        <v>3034</v>
      </c>
      <c r="K16">
        <v>9</v>
      </c>
      <c r="L16" s="438">
        <f t="shared" si="3"/>
        <v>0.63043478260869568</v>
      </c>
      <c r="M16" s="495">
        <f t="shared" ca="1" si="4"/>
        <v>8.6080650930874004E-3</v>
      </c>
      <c r="N16" s="99">
        <v>12</v>
      </c>
      <c r="O16" s="439">
        <f t="shared" si="5"/>
        <v>0.5</v>
      </c>
    </row>
    <row r="17" spans="2:15" ht="21" thickBot="1" x14ac:dyDescent="0.3">
      <c r="B17" s="199">
        <f t="shared" si="0"/>
        <v>10</v>
      </c>
      <c r="C17" s="106" t="s">
        <v>77</v>
      </c>
      <c r="D17" s="107" t="s">
        <v>78</v>
      </c>
      <c r="E17" s="436">
        <f ca="1">VLOOKUP('Liste for tidtaking'!D13,'Liste for tidtaking'!D$5:H$78,5,FALSE)</f>
        <v>1.5689999999999997</v>
      </c>
      <c r="F17" s="209"/>
      <c r="G17" s="135">
        <v>3.7986111111111109E-2</v>
      </c>
      <c r="H17" s="136"/>
      <c r="I17" s="350">
        <f t="shared" si="1"/>
        <v>1.4610042735042733E-2</v>
      </c>
      <c r="J17" s="99">
        <f t="shared" si="2"/>
        <v>3281.9999999999995</v>
      </c>
      <c r="K17">
        <v>10</v>
      </c>
      <c r="L17" s="438">
        <f t="shared" si="3"/>
        <v>0.58695652173913038</v>
      </c>
      <c r="M17" s="495">
        <f t="shared" ca="1" si="4"/>
        <v>9.3116907170444456E-3</v>
      </c>
      <c r="N17" s="99">
        <v>14</v>
      </c>
      <c r="O17" s="439">
        <f t="shared" si="5"/>
        <v>0.41304347826086951</v>
      </c>
    </row>
    <row r="18" spans="2:15" ht="21" thickBot="1" x14ac:dyDescent="0.3">
      <c r="B18" s="199">
        <f t="shared" si="0"/>
        <v>11</v>
      </c>
      <c r="C18" s="106" t="s">
        <v>73</v>
      </c>
      <c r="D18" s="107" t="s">
        <v>74</v>
      </c>
      <c r="E18" s="436">
        <f ca="1">VLOOKUP('Liste for tidtaking'!D11,'Liste for tidtaking'!D$5:H$78,5,FALSE)</f>
        <v>1.5689999999999997</v>
      </c>
      <c r="F18" s="209"/>
      <c r="G18" s="135">
        <v>3.8414351851851852E-2</v>
      </c>
      <c r="H18" s="136"/>
      <c r="I18" s="350">
        <f t="shared" si="1"/>
        <v>1.4774750712250711E-2</v>
      </c>
      <c r="J18" s="99">
        <f t="shared" si="2"/>
        <v>3319</v>
      </c>
      <c r="K18">
        <v>11</v>
      </c>
      <c r="L18" s="438">
        <f t="shared" si="3"/>
        <v>0.54347826086956519</v>
      </c>
      <c r="M18" s="495">
        <f t="shared" ca="1" si="4"/>
        <v>9.4166671206186835E-3</v>
      </c>
      <c r="N18" s="99">
        <v>15</v>
      </c>
      <c r="O18" s="439">
        <f t="shared" si="5"/>
        <v>0.36956521739130432</v>
      </c>
    </row>
    <row r="19" spans="2:15" ht="21" thickBot="1" x14ac:dyDescent="0.3">
      <c r="B19" s="199">
        <f t="shared" si="0"/>
        <v>12</v>
      </c>
      <c r="C19" s="106" t="s">
        <v>123</v>
      </c>
      <c r="D19" s="107" t="s">
        <v>124</v>
      </c>
      <c r="E19" s="436">
        <f ca="1">VLOOKUP('Liste for tidtaking'!D46,'Liste for tidtaking'!D$5:H$78,5,FALSE)</f>
        <v>1.9289999999999998</v>
      </c>
      <c r="F19" s="209"/>
      <c r="G19" s="135">
        <v>3.8912037037037037E-2</v>
      </c>
      <c r="H19" s="136"/>
      <c r="I19" s="350">
        <f t="shared" si="1"/>
        <v>1.4966168091168091E-2</v>
      </c>
      <c r="J19" s="99">
        <f t="shared" si="2"/>
        <v>3362</v>
      </c>
      <c r="K19">
        <v>12</v>
      </c>
      <c r="L19" s="438">
        <f t="shared" si="3"/>
        <v>0.5</v>
      </c>
      <c r="M19" s="495">
        <f t="shared" ca="1" si="4"/>
        <v>7.7585111929331738E-3</v>
      </c>
      <c r="N19" s="99">
        <v>7</v>
      </c>
      <c r="O19" s="439">
        <f t="shared" si="5"/>
        <v>0.71739130434782616</v>
      </c>
    </row>
    <row r="20" spans="2:15" ht="21" thickBot="1" x14ac:dyDescent="0.3">
      <c r="B20" s="199">
        <f t="shared" si="0"/>
        <v>13</v>
      </c>
      <c r="C20" s="106" t="s">
        <v>115</v>
      </c>
      <c r="D20" s="107" t="s">
        <v>116</v>
      </c>
      <c r="E20" s="436">
        <f ca="1">VLOOKUP('Liste for tidtaking'!D39,'Liste for tidtaking'!D$5:H$78,5,FALSE)</f>
        <v>2.0029999999999997</v>
      </c>
      <c r="F20" s="209"/>
      <c r="G20" s="135">
        <v>3.923611111111111E-2</v>
      </c>
      <c r="H20" s="136"/>
      <c r="I20" s="350">
        <f t="shared" si="1"/>
        <v>1.5090811965811964E-2</v>
      </c>
      <c r="J20" s="99">
        <f t="shared" si="2"/>
        <v>3390</v>
      </c>
      <c r="K20">
        <v>13</v>
      </c>
      <c r="L20" s="438">
        <f t="shared" si="3"/>
        <v>0.45652173913043481</v>
      </c>
      <c r="M20" s="495">
        <f t="shared" ca="1" si="4"/>
        <v>7.5341048256674821E-3</v>
      </c>
      <c r="N20" s="99">
        <v>5</v>
      </c>
      <c r="O20" s="439">
        <f t="shared" si="5"/>
        <v>0.80434782608695654</v>
      </c>
    </row>
    <row r="21" spans="2:15" ht="21" thickBot="1" x14ac:dyDescent="0.3">
      <c r="B21" s="199">
        <f t="shared" si="0"/>
        <v>14</v>
      </c>
      <c r="C21" s="106" t="s">
        <v>162</v>
      </c>
      <c r="D21" s="107" t="s">
        <v>163</v>
      </c>
      <c r="E21" s="436">
        <f ca="1">VLOOKUP('Liste for tidtaking'!D69,'Liste for tidtaking'!D$5:H$78,5,FALSE)</f>
        <v>1.7049999999999998</v>
      </c>
      <c r="F21" s="209"/>
      <c r="G21" s="135">
        <v>4.0567129629629627E-2</v>
      </c>
      <c r="H21" s="136"/>
      <c r="I21" s="350">
        <f t="shared" si="1"/>
        <v>1.5602742165242163E-2</v>
      </c>
      <c r="J21" s="99">
        <f t="shared" si="2"/>
        <v>3504.9999999999995</v>
      </c>
      <c r="K21">
        <v>14</v>
      </c>
      <c r="L21" s="438">
        <f t="shared" si="3"/>
        <v>0.41304347826086951</v>
      </c>
      <c r="M21" s="495">
        <f t="shared" ca="1" si="4"/>
        <v>9.1511684253619725E-3</v>
      </c>
      <c r="N21" s="99">
        <v>13</v>
      </c>
      <c r="O21" s="439">
        <f t="shared" si="5"/>
        <v>0.45652173913043481</v>
      </c>
    </row>
    <row r="22" spans="2:15" ht="21" thickBot="1" x14ac:dyDescent="0.3">
      <c r="B22" s="199">
        <f t="shared" si="0"/>
        <v>15</v>
      </c>
      <c r="C22" s="106" t="s">
        <v>169</v>
      </c>
      <c r="D22" s="107" t="s">
        <v>170</v>
      </c>
      <c r="E22" s="436">
        <f ca="1">VLOOKUP('Liste for tidtaking'!D74,'Liste for tidtaking'!D$5:H$78,5,FALSE)</f>
        <v>1.5689999999999997</v>
      </c>
      <c r="F22" s="208"/>
      <c r="G22" s="135">
        <v>4.0729166666666664E-2</v>
      </c>
      <c r="H22" s="136"/>
      <c r="I22" s="350">
        <f t="shared" si="1"/>
        <v>1.5665064102564102E-2</v>
      </c>
      <c r="J22" s="99">
        <f t="shared" si="2"/>
        <v>3519</v>
      </c>
      <c r="K22">
        <v>15</v>
      </c>
      <c r="L22" s="438">
        <f t="shared" si="3"/>
        <v>0.36956521739130432</v>
      </c>
      <c r="M22" s="495">
        <f t="shared" ca="1" si="4"/>
        <v>9.9841071399388807E-3</v>
      </c>
      <c r="N22" s="99">
        <v>17</v>
      </c>
      <c r="O22" s="439">
        <f t="shared" si="5"/>
        <v>0.28260869565217395</v>
      </c>
    </row>
    <row r="23" spans="2:15" ht="21" thickBot="1" x14ac:dyDescent="0.3">
      <c r="B23" s="199">
        <f t="shared" si="0"/>
        <v>16</v>
      </c>
      <c r="C23" s="106" t="s">
        <v>131</v>
      </c>
      <c r="D23" s="107" t="s">
        <v>132</v>
      </c>
      <c r="E23" s="436">
        <f ca="1">VLOOKUP('Liste for tidtaking'!D50,'Liste for tidtaking'!D$5:H$78,5,FALSE)</f>
        <v>1.6549999999999998</v>
      </c>
      <c r="F23" s="209"/>
      <c r="G23" s="135">
        <v>4.162037037037037E-2</v>
      </c>
      <c r="H23" s="136"/>
      <c r="I23" s="350">
        <f t="shared" si="1"/>
        <v>1.6007834757834759E-2</v>
      </c>
      <c r="J23" s="99">
        <f t="shared" si="2"/>
        <v>3596</v>
      </c>
      <c r="K23">
        <v>16</v>
      </c>
      <c r="L23" s="438">
        <f t="shared" si="3"/>
        <v>0.32608695652173914</v>
      </c>
      <c r="M23" s="495">
        <f t="shared" ca="1" si="4"/>
        <v>9.6724077086614863E-3</v>
      </c>
      <c r="N23" s="99">
        <v>16</v>
      </c>
      <c r="O23" s="439">
        <f t="shared" si="5"/>
        <v>0.32608695652173914</v>
      </c>
    </row>
    <row r="24" spans="2:15" ht="21" thickBot="1" x14ac:dyDescent="0.3">
      <c r="B24" s="199">
        <f t="shared" si="0"/>
        <v>17</v>
      </c>
      <c r="C24" s="106" t="s">
        <v>69</v>
      </c>
      <c r="D24" s="107" t="s">
        <v>70</v>
      </c>
      <c r="E24" s="436">
        <f ca="1">VLOOKUP('Liste for tidtaking'!D9,'Liste for tidtaking'!D$5:H$78,5,FALSE)</f>
        <v>1.5329999999999997</v>
      </c>
      <c r="F24" s="209">
        <v>2.7314814814814816E-2</v>
      </c>
      <c r="G24" s="135"/>
      <c r="H24" s="136"/>
      <c r="I24" s="350">
        <f t="shared" si="1"/>
        <v>1.6067538126361657E-2</v>
      </c>
      <c r="J24" s="99">
        <f t="shared" si="2"/>
        <v>3609.4117647058824</v>
      </c>
      <c r="K24">
        <v>17</v>
      </c>
      <c r="L24" s="438">
        <f t="shared" si="3"/>
        <v>0.28260869565217395</v>
      </c>
      <c r="M24" s="495">
        <f t="shared" ca="1" si="4"/>
        <v>1.0481107714521631E-2</v>
      </c>
      <c r="N24" s="99">
        <v>18</v>
      </c>
      <c r="O24" s="439">
        <f t="shared" si="5"/>
        <v>0.23913043478260865</v>
      </c>
    </row>
    <row r="25" spans="2:15" ht="21" thickBot="1" x14ac:dyDescent="0.3">
      <c r="B25" s="199">
        <f t="shared" si="0"/>
        <v>18</v>
      </c>
      <c r="C25" s="106" t="s">
        <v>143</v>
      </c>
      <c r="D25" s="107" t="s">
        <v>144</v>
      </c>
      <c r="E25" s="436">
        <f ca="1">VLOOKUP('Liste for tidtaking'!D57,'Liste for tidtaking'!D$5:H$78,5,FALSE)</f>
        <v>1.8049999999999997</v>
      </c>
      <c r="F25" s="209">
        <v>3.4328703703703702E-2</v>
      </c>
      <c r="G25" s="135"/>
      <c r="H25" s="136"/>
      <c r="I25" s="350">
        <f t="shared" si="1"/>
        <v>2.0193355119825708E-2</v>
      </c>
      <c r="J25" s="99">
        <f t="shared" si="2"/>
        <v>4536.2352941176478</v>
      </c>
      <c r="K25">
        <v>18</v>
      </c>
      <c r="L25" s="438">
        <f t="shared" si="3"/>
        <v>0.23913043478260865</v>
      </c>
      <c r="M25" s="495">
        <f t="shared" ca="1" si="4"/>
        <v>1.1187454360014245E-2</v>
      </c>
      <c r="N25" s="99">
        <v>19</v>
      </c>
      <c r="O25" s="439">
        <f t="shared" si="5"/>
        <v>0.19565217391304346</v>
      </c>
    </row>
    <row r="26" spans="2:15" ht="21" thickBot="1" x14ac:dyDescent="0.3">
      <c r="B26" s="199">
        <f t="shared" si="0"/>
        <v>19</v>
      </c>
      <c r="C26" s="106" t="s">
        <v>133</v>
      </c>
      <c r="D26" s="107" t="s">
        <v>134</v>
      </c>
      <c r="E26" s="436">
        <f ca="1">VLOOKUP('Liste for tidtaking'!D51,'Liste for tidtaking'!D$5:H$78,5,FALSE)</f>
        <v>2.4469999999999996</v>
      </c>
      <c r="F26" s="208"/>
      <c r="G26" s="135">
        <v>5.2962962962962962E-2</v>
      </c>
      <c r="H26" s="136"/>
      <c r="I26" s="350">
        <f t="shared" si="1"/>
        <v>2.0370370370370369E-2</v>
      </c>
      <c r="J26" s="99">
        <f t="shared" si="2"/>
        <v>4576</v>
      </c>
      <c r="K26">
        <v>19</v>
      </c>
      <c r="L26" s="438">
        <f t="shared" si="3"/>
        <v>0.19565217391304346</v>
      </c>
      <c r="M26" s="495">
        <f t="shared" ca="1" si="4"/>
        <v>8.3246303107357457E-3</v>
      </c>
      <c r="N26" s="99">
        <v>8</v>
      </c>
      <c r="O26" s="439">
        <f t="shared" si="5"/>
        <v>0.67391304347826086</v>
      </c>
    </row>
    <row r="27" spans="2:15" ht="21" thickBot="1" x14ac:dyDescent="0.3">
      <c r="B27" s="199">
        <f t="shared" si="0"/>
        <v>20</v>
      </c>
      <c r="C27" s="106" t="s">
        <v>109</v>
      </c>
      <c r="D27" s="107" t="s">
        <v>110</v>
      </c>
      <c r="E27" s="436">
        <f ca="1">VLOOKUP('Liste for tidtaking'!D35,'Liste for tidtaking'!D$5:H$78,5,FALSE)</f>
        <v>2.0769999999999995</v>
      </c>
      <c r="F27" s="209">
        <v>4.1261574074074076E-2</v>
      </c>
      <c r="G27" s="135"/>
      <c r="H27" s="136"/>
      <c r="I27" s="350">
        <f t="shared" si="1"/>
        <v>2.4271514161220045E-2</v>
      </c>
      <c r="J27" s="99">
        <f t="shared" si="2"/>
        <v>5452.3529411764721</v>
      </c>
      <c r="K27">
        <v>20</v>
      </c>
      <c r="L27" s="438">
        <f t="shared" si="3"/>
        <v>0.15217391304347827</v>
      </c>
      <c r="M27" s="495">
        <f t="shared" ca="1" si="4"/>
        <v>1.1685851786817549E-2</v>
      </c>
      <c r="N27" s="99">
        <v>20</v>
      </c>
      <c r="O27" s="439">
        <f t="shared" si="5"/>
        <v>0.15217391304347827</v>
      </c>
    </row>
    <row r="28" spans="2:15" ht="21" thickBot="1" x14ac:dyDescent="0.3">
      <c r="B28" s="199">
        <f t="shared" si="0"/>
        <v>21</v>
      </c>
      <c r="C28" s="106" t="s">
        <v>83</v>
      </c>
      <c r="D28" s="107" t="s">
        <v>84</v>
      </c>
      <c r="E28" s="436">
        <f ca="1">VLOOKUP('Liste for tidtaking'!D18,'Liste for tidtaking'!D$5:H$78,5,FALSE)</f>
        <v>2.0029999999999997</v>
      </c>
      <c r="F28" s="209">
        <v>4.5474537037037036E-2</v>
      </c>
      <c r="G28" s="18"/>
      <c r="H28" s="136"/>
      <c r="I28" s="350">
        <f t="shared" si="1"/>
        <v>2.6749727668845317E-2</v>
      </c>
      <c r="J28" s="99">
        <f t="shared" si="2"/>
        <v>6009.0588235294117</v>
      </c>
      <c r="K28">
        <v>21</v>
      </c>
      <c r="L28" s="438">
        <f t="shared" si="3"/>
        <v>0.10869565217391308</v>
      </c>
      <c r="M28" s="495">
        <f t="shared" ca="1" si="4"/>
        <v>1.3354831587042098E-2</v>
      </c>
      <c r="N28" s="99">
        <v>21</v>
      </c>
      <c r="O28" s="439">
        <f t="shared" si="5"/>
        <v>0.10869565217391308</v>
      </c>
    </row>
    <row r="29" spans="2:15" ht="21" thickBot="1" x14ac:dyDescent="0.3">
      <c r="B29" s="199">
        <v>1</v>
      </c>
      <c r="C29" s="106" t="s">
        <v>60</v>
      </c>
      <c r="D29" s="107" t="s">
        <v>61</v>
      </c>
      <c r="E29" s="436">
        <f ca="1">VLOOKUP('Liste for tidtaking'!D5,'Liste for tidtaking'!D$5:H$78,5,FALSE)</f>
        <v>1.4249999999999998</v>
      </c>
      <c r="F29" s="206"/>
      <c r="G29" s="200"/>
      <c r="H29" s="136"/>
      <c r="I29" s="350"/>
      <c r="J29" s="99"/>
      <c r="K29" s="99"/>
      <c r="L29" s="438"/>
      <c r="M29" s="437"/>
      <c r="N29" s="99"/>
      <c r="O29" s="439"/>
    </row>
    <row r="30" spans="2:15" ht="21" thickBot="1" x14ac:dyDescent="0.3">
      <c r="B30" s="199">
        <f t="shared" ref="B30:B65" si="6">B29+1</f>
        <v>2</v>
      </c>
      <c r="C30" s="106" t="s">
        <v>67</v>
      </c>
      <c r="D30" s="107" t="s">
        <v>68</v>
      </c>
      <c r="E30" s="436">
        <f ca="1">VLOOKUP('Liste for tidtaking'!D7,'Liste for tidtaking'!D$5:H$78,5,FALSE)</f>
        <v>1.5329999999999997</v>
      </c>
      <c r="F30" s="208"/>
      <c r="G30" s="135"/>
      <c r="H30" s="136"/>
      <c r="J30" s="99"/>
      <c r="L30" s="438"/>
      <c r="M30" s="433"/>
      <c r="N30" s="99"/>
      <c r="O30" s="434"/>
    </row>
    <row r="31" spans="2:15" ht="21" thickBot="1" x14ac:dyDescent="0.3">
      <c r="B31" s="199">
        <f t="shared" si="6"/>
        <v>3</v>
      </c>
      <c r="C31" s="106" t="s">
        <v>71</v>
      </c>
      <c r="D31" s="107" t="s">
        <v>72</v>
      </c>
      <c r="E31" s="436">
        <f ca="1">VLOOKUP('Liste for tidtaking'!D10,'Liste for tidtaking'!D$5:H$78,5,FALSE)</f>
        <v>1.6049999999999998</v>
      </c>
      <c r="F31" s="209"/>
      <c r="G31" s="135"/>
      <c r="H31" s="136"/>
      <c r="J31" s="99"/>
      <c r="L31" s="438"/>
      <c r="M31" s="437"/>
      <c r="N31" s="99"/>
      <c r="O31" s="439"/>
    </row>
    <row r="32" spans="2:15" ht="21" thickBot="1" x14ac:dyDescent="0.3">
      <c r="B32" s="199">
        <f t="shared" si="6"/>
        <v>4</v>
      </c>
      <c r="C32" s="106" t="s">
        <v>75</v>
      </c>
      <c r="D32" s="107" t="s">
        <v>76</v>
      </c>
      <c r="E32" s="436">
        <f ca="1">VLOOKUP('Liste for tidtaking'!D12,'Liste for tidtaking'!D$5:H$78,5,FALSE)</f>
        <v>2.1669999999999998</v>
      </c>
      <c r="F32" s="211"/>
      <c r="G32" s="18"/>
      <c r="H32" s="136"/>
      <c r="L32" s="438"/>
      <c r="M32" s="431"/>
      <c r="N32" s="99"/>
      <c r="O32" s="434"/>
    </row>
    <row r="33" spans="2:15" ht="21" thickBot="1" x14ac:dyDescent="0.3">
      <c r="B33" s="199">
        <f t="shared" si="6"/>
        <v>5</v>
      </c>
      <c r="C33" s="106" t="s">
        <v>79</v>
      </c>
      <c r="D33" s="107" t="s">
        <v>80</v>
      </c>
      <c r="E33" s="436">
        <f ca="1">VLOOKUP('Liste for tidtaking'!D15,'Liste for tidtaking'!D$5:H$78,5,FALSE)</f>
        <v>2.1509999999999998</v>
      </c>
      <c r="F33" s="208"/>
      <c r="G33" s="135"/>
      <c r="H33" s="136"/>
      <c r="L33" s="438"/>
      <c r="M33" s="431"/>
      <c r="N33" s="99"/>
      <c r="O33" s="434"/>
    </row>
    <row r="34" spans="2:15" ht="21" thickBot="1" x14ac:dyDescent="0.3">
      <c r="B34" s="199">
        <f t="shared" si="6"/>
        <v>6</v>
      </c>
      <c r="C34" s="106" t="s">
        <v>81</v>
      </c>
      <c r="D34" s="107" t="s">
        <v>82</v>
      </c>
      <c r="E34" s="436">
        <f ca="1">VLOOKUP('Liste for tidtaking'!D16,'Liste for tidtaking'!D$5:H$78,5,FALSE)</f>
        <v>1.8049999999999997</v>
      </c>
      <c r="F34" s="209"/>
      <c r="G34" s="135"/>
      <c r="H34" s="136"/>
      <c r="I34" s="350"/>
      <c r="J34" s="99"/>
      <c r="L34" s="438"/>
      <c r="M34" s="437"/>
      <c r="N34" s="99"/>
      <c r="O34" s="439"/>
    </row>
    <row r="35" spans="2:15" ht="21" thickBot="1" x14ac:dyDescent="0.3">
      <c r="B35" s="199">
        <f t="shared" si="6"/>
        <v>7</v>
      </c>
      <c r="C35" s="106" t="s">
        <v>85</v>
      </c>
      <c r="D35" s="107" t="s">
        <v>86</v>
      </c>
      <c r="E35" s="436">
        <f ca="1">VLOOKUP('Liste for tidtaking'!D19,'Liste for tidtaking'!D$5:H$78,5,FALSE)</f>
        <v>2.8169999999999993</v>
      </c>
      <c r="F35" s="208"/>
      <c r="G35" s="135"/>
      <c r="H35" s="136"/>
      <c r="J35" s="99"/>
      <c r="L35" s="438"/>
      <c r="M35" s="433"/>
      <c r="N35" s="99"/>
      <c r="O35" s="434"/>
    </row>
    <row r="36" spans="2:15" ht="21" thickBot="1" x14ac:dyDescent="0.3">
      <c r="B36" s="199">
        <f t="shared" si="6"/>
        <v>8</v>
      </c>
      <c r="C36" s="106" t="s">
        <v>87</v>
      </c>
      <c r="D36" s="107" t="s">
        <v>88</v>
      </c>
      <c r="E36" s="436">
        <f ca="1">VLOOKUP('Liste for tidtaking'!D20,'Liste for tidtaking'!D$5:H$78,5,FALSE)</f>
        <v>1.6049999999999998</v>
      </c>
      <c r="F36" s="208"/>
      <c r="G36" s="135" t="s">
        <v>250</v>
      </c>
      <c r="H36" s="136" t="s">
        <v>245</v>
      </c>
      <c r="I36" s="350"/>
      <c r="J36" s="99" t="e">
        <f>(F36-INT(F36))*24*60*60+(G36-INT(G36))*24*60*60*F$6/G$6</f>
        <v>#VALUE!</v>
      </c>
      <c r="K36">
        <v>22</v>
      </c>
      <c r="L36" s="438">
        <f>1-(K36-0.5)/(F$78+G$78)</f>
        <v>6.5217391304347783E-2</v>
      </c>
      <c r="M36" s="437" t="e">
        <f ca="1">J36/E36</f>
        <v>#VALUE!</v>
      </c>
      <c r="N36" s="99">
        <v>22</v>
      </c>
      <c r="O36" s="439">
        <f>1-(N36-0.5)/(F$78+G$78)</f>
        <v>6.5217391304347783E-2</v>
      </c>
    </row>
    <row r="37" spans="2:15" ht="21" thickBot="1" x14ac:dyDescent="0.3">
      <c r="B37" s="199">
        <f t="shared" si="6"/>
        <v>9</v>
      </c>
      <c r="C37" s="106" t="s">
        <v>91</v>
      </c>
      <c r="D37" s="107" t="s">
        <v>92</v>
      </c>
      <c r="E37" s="436">
        <f ca="1">VLOOKUP('Liste for tidtaking'!D23,'Liste for tidtaking'!D$5:H$78,5,FALSE)</f>
        <v>1.6049999999999998</v>
      </c>
      <c r="F37" s="209"/>
      <c r="G37" s="18"/>
      <c r="H37" s="136"/>
      <c r="I37" s="350"/>
      <c r="J37" s="99"/>
      <c r="L37" s="438"/>
      <c r="M37" s="433"/>
      <c r="N37" s="99"/>
      <c r="O37" s="434"/>
    </row>
    <row r="38" spans="2:15" ht="21" thickBot="1" x14ac:dyDescent="0.3">
      <c r="B38" s="199">
        <f t="shared" si="6"/>
        <v>10</v>
      </c>
      <c r="C38" s="106" t="s">
        <v>93</v>
      </c>
      <c r="D38" s="107" t="s">
        <v>94</v>
      </c>
      <c r="E38" s="436">
        <f ca="1">VLOOKUP('Liste for tidtaking'!D24,'Liste for tidtaking'!D$5:H$78,5,FALSE)</f>
        <v>1.5329999999999997</v>
      </c>
      <c r="F38" s="208"/>
      <c r="G38" s="207"/>
      <c r="H38" s="136"/>
      <c r="I38" s="350"/>
      <c r="J38" s="99"/>
      <c r="L38" s="438"/>
      <c r="M38" s="433"/>
      <c r="N38" s="99"/>
      <c r="O38" s="434"/>
    </row>
    <row r="39" spans="2:15" ht="21" thickBot="1" x14ac:dyDescent="0.3">
      <c r="B39" s="199">
        <f t="shared" si="6"/>
        <v>11</v>
      </c>
      <c r="C39" s="106" t="s">
        <v>97</v>
      </c>
      <c r="D39" s="107" t="s">
        <v>98</v>
      </c>
      <c r="E39" s="436">
        <f ca="1">VLOOKUP('Liste for tidtaking'!D26,'Liste for tidtaking'!D$5:H$78,5,FALSE)</f>
        <v>2.2989999999999995</v>
      </c>
      <c r="F39" s="208"/>
      <c r="G39" s="207"/>
      <c r="H39" s="136"/>
      <c r="L39" s="438"/>
      <c r="M39" s="431"/>
      <c r="N39" s="99"/>
      <c r="O39" s="434"/>
    </row>
    <row r="40" spans="2:15" ht="21" thickBot="1" x14ac:dyDescent="0.3">
      <c r="B40" s="199">
        <f t="shared" si="6"/>
        <v>12</v>
      </c>
      <c r="C40" s="106" t="s">
        <v>63</v>
      </c>
      <c r="D40" s="107" t="s">
        <v>99</v>
      </c>
      <c r="E40" s="436">
        <f ca="1">VLOOKUP('Liste for tidtaking'!D27,'Liste for tidtaking'!D$5:H$78,5,FALSE)</f>
        <v>1.4969999999999999</v>
      </c>
      <c r="F40" s="209"/>
      <c r="G40" s="135"/>
      <c r="H40" s="136"/>
      <c r="J40" s="99"/>
      <c r="L40" s="438"/>
      <c r="M40" s="433"/>
      <c r="N40" s="99"/>
      <c r="O40" s="434"/>
    </row>
    <row r="41" spans="2:15" ht="21" thickBot="1" x14ac:dyDescent="0.3">
      <c r="B41" s="199">
        <f t="shared" si="6"/>
        <v>13</v>
      </c>
      <c r="C41" s="106" t="s">
        <v>100</v>
      </c>
      <c r="D41" s="107" t="s">
        <v>101</v>
      </c>
      <c r="E41" s="436">
        <f ca="1">VLOOKUP('Liste for tidtaking'!D28,'Liste for tidtaking'!D$5:H$78,5,FALSE)</f>
        <v>1.3729999999999998</v>
      </c>
      <c r="F41" s="208"/>
      <c r="G41" s="135"/>
      <c r="H41" s="136"/>
      <c r="I41" s="350"/>
      <c r="J41" s="99"/>
      <c r="L41" s="438"/>
      <c r="M41" s="433"/>
      <c r="N41" s="99"/>
      <c r="O41" s="434"/>
    </row>
    <row r="42" spans="2:15" ht="21" thickBot="1" x14ac:dyDescent="0.3">
      <c r="B42" s="199">
        <f t="shared" si="6"/>
        <v>14</v>
      </c>
      <c r="C42" s="106" t="s">
        <v>104</v>
      </c>
      <c r="D42" s="107" t="s">
        <v>105</v>
      </c>
      <c r="E42" s="436">
        <f ca="1">VLOOKUP('Liste for tidtaking'!D31,'Liste for tidtaking'!D$5:H$78,5,FALSE)</f>
        <v>1.7549999999999999</v>
      </c>
      <c r="F42" s="209"/>
      <c r="G42" s="268"/>
      <c r="H42" s="136"/>
      <c r="J42" s="99"/>
      <c r="L42" s="438"/>
      <c r="M42" s="433"/>
      <c r="N42" s="99"/>
      <c r="O42" s="434"/>
    </row>
    <row r="43" spans="2:15" ht="21" thickBot="1" x14ac:dyDescent="0.3">
      <c r="B43" s="199">
        <f t="shared" si="6"/>
        <v>15</v>
      </c>
      <c r="C43" s="106" t="s">
        <v>63</v>
      </c>
      <c r="D43" s="107" t="s">
        <v>106</v>
      </c>
      <c r="E43" s="436">
        <f ca="1">VLOOKUP('Liste for tidtaking'!D33,'Liste for tidtaking'!D$5:H$78,5,FALSE)</f>
        <v>1.8549999999999998</v>
      </c>
      <c r="F43" s="208"/>
      <c r="G43" s="18"/>
      <c r="H43" s="136"/>
      <c r="I43" s="350"/>
      <c r="J43" s="99"/>
      <c r="L43" s="438"/>
      <c r="M43" s="437"/>
      <c r="N43" s="99"/>
      <c r="O43" s="439"/>
    </row>
    <row r="44" spans="2:15" ht="21" thickBot="1" x14ac:dyDescent="0.3">
      <c r="B44" s="199">
        <f t="shared" si="6"/>
        <v>16</v>
      </c>
      <c r="C44" s="106" t="s">
        <v>107</v>
      </c>
      <c r="D44" s="107" t="s">
        <v>108</v>
      </c>
      <c r="E44" s="436">
        <f ca="1">VLOOKUP('Liste for tidtaking'!D34,'Liste for tidtaking'!D$5:H$78,5,FALSE)</f>
        <v>1.6549999999999998</v>
      </c>
      <c r="F44" s="209"/>
      <c r="G44" s="135" t="s">
        <v>7</v>
      </c>
      <c r="H44" s="136"/>
      <c r="I44" s="350"/>
      <c r="J44" s="99" t="e">
        <f>(F44-INT(F44))*24*60*60+(G44-INT(G44))*24*60*60*F$6/G$6</f>
        <v>#VALUE!</v>
      </c>
      <c r="K44">
        <v>1</v>
      </c>
      <c r="L44" s="438">
        <f>1-(K44-0.5)/(F$78+G$78)</f>
        <v>0.97826086956521741</v>
      </c>
      <c r="M44" s="437" t="e">
        <f ca="1">J44/E44</f>
        <v>#VALUE!</v>
      </c>
      <c r="N44" s="99">
        <v>1</v>
      </c>
      <c r="O44" s="439">
        <f>1-(N44-0.5)/(F$78+G$78)</f>
        <v>0.97826086956521741</v>
      </c>
    </row>
    <row r="45" spans="2:15" ht="21" thickBot="1" x14ac:dyDescent="0.3">
      <c r="B45" s="199">
        <f t="shared" si="6"/>
        <v>17</v>
      </c>
      <c r="C45" s="106" t="s">
        <v>111</v>
      </c>
      <c r="D45" s="107" t="s">
        <v>112</v>
      </c>
      <c r="E45" s="436">
        <f ca="1">VLOOKUP('Liste for tidtaking'!D36,'Liste for tidtaking'!D$5:H$78,5,FALSE)</f>
        <v>1.4609999999999999</v>
      </c>
      <c r="F45" s="209"/>
      <c r="G45" s="135"/>
      <c r="H45" s="136"/>
      <c r="J45" s="99"/>
      <c r="L45" s="438"/>
      <c r="M45" s="433"/>
      <c r="N45" s="99"/>
      <c r="O45" s="434"/>
    </row>
    <row r="46" spans="2:15" ht="21" thickBot="1" x14ac:dyDescent="0.3">
      <c r="B46" s="199">
        <f t="shared" si="6"/>
        <v>18</v>
      </c>
      <c r="C46" s="106" t="s">
        <v>113</v>
      </c>
      <c r="D46" s="107" t="s">
        <v>114</v>
      </c>
      <c r="E46" s="436">
        <f ca="1">VLOOKUP('Liste for tidtaking'!D38,'Liste for tidtaking'!D$5:H$78,5,FALSE)</f>
        <v>2.6998000000000002</v>
      </c>
      <c r="F46" s="208"/>
      <c r="G46" s="207"/>
      <c r="H46" s="136"/>
      <c r="I46" s="350"/>
      <c r="J46" s="99"/>
      <c r="L46" s="438"/>
      <c r="M46" s="433"/>
      <c r="N46" s="99"/>
      <c r="O46" s="434"/>
    </row>
    <row r="47" spans="2:15" ht="21" thickBot="1" x14ac:dyDescent="0.3">
      <c r="B47" s="199">
        <f t="shared" si="6"/>
        <v>19</v>
      </c>
      <c r="C47" s="106" t="s">
        <v>117</v>
      </c>
      <c r="D47" s="107" t="s">
        <v>118</v>
      </c>
      <c r="E47" s="436">
        <f ca="1">VLOOKUP('Liste for tidtaking'!D41,'Liste for tidtaking'!D$5:H$78,5,FALSE)</f>
        <v>2.2989999999999995</v>
      </c>
      <c r="F47" s="209"/>
      <c r="G47" s="18"/>
      <c r="H47" s="136"/>
      <c r="L47" s="438"/>
      <c r="M47" s="431"/>
      <c r="N47" s="99"/>
      <c r="O47" s="434"/>
    </row>
    <row r="48" spans="2:15" ht="21" thickBot="1" x14ac:dyDescent="0.3">
      <c r="B48" s="199">
        <f t="shared" si="6"/>
        <v>20</v>
      </c>
      <c r="C48" s="106" t="s">
        <v>119</v>
      </c>
      <c r="D48" s="107" t="s">
        <v>120</v>
      </c>
      <c r="E48" s="436">
        <f ca="1">VLOOKUP('Liste for tidtaking'!D42,'Liste for tidtaking'!D$5:H$78,5,FALSE)</f>
        <v>1.6549999999999998</v>
      </c>
      <c r="F48" s="209"/>
      <c r="G48" s="209"/>
      <c r="H48" s="136"/>
      <c r="L48" s="438"/>
      <c r="M48" s="431"/>
      <c r="N48" s="99"/>
      <c r="O48" s="434"/>
    </row>
    <row r="49" spans="2:15" ht="21" thickBot="1" x14ac:dyDescent="0.3">
      <c r="B49" s="199">
        <f t="shared" si="6"/>
        <v>21</v>
      </c>
      <c r="C49" s="106" t="s">
        <v>125</v>
      </c>
      <c r="D49" s="107" t="s">
        <v>126</v>
      </c>
      <c r="E49" s="436">
        <f ca="1">VLOOKUP('Liste for tidtaking'!D47,'Liste for tidtaking'!D$5:H$78,5,FALSE)</f>
        <v>1.9489999999999998</v>
      </c>
      <c r="F49" s="209"/>
      <c r="G49" s="18"/>
      <c r="H49" s="136"/>
      <c r="L49" s="438"/>
      <c r="M49" s="431"/>
      <c r="N49" s="99"/>
      <c r="O49" s="434"/>
    </row>
    <row r="50" spans="2:15" ht="21" thickBot="1" x14ac:dyDescent="0.3">
      <c r="B50" s="199">
        <f t="shared" si="6"/>
        <v>22</v>
      </c>
      <c r="C50" s="106" t="s">
        <v>129</v>
      </c>
      <c r="D50" s="107" t="s">
        <v>130</v>
      </c>
      <c r="E50" s="436">
        <f ca="1">VLOOKUP('Liste for tidtaking'!D49,'Liste for tidtaking'!D$5:H$78,5,FALSE)</f>
        <v>2.0769999999999995</v>
      </c>
      <c r="F50" s="209"/>
      <c r="G50" s="135" t="s">
        <v>7</v>
      </c>
      <c r="H50" s="136"/>
      <c r="I50" s="350"/>
      <c r="J50" s="99" t="e">
        <f>(F50-INT(F50))*24*60*60+(G50-INT(G50))*24*60*60*F$6/G$6</f>
        <v>#VALUE!</v>
      </c>
      <c r="K50">
        <v>4</v>
      </c>
      <c r="L50" s="438">
        <f>1-(K50-0.5)/(F$78+G$78)</f>
        <v>0.84782608695652173</v>
      </c>
      <c r="M50" s="437" t="e">
        <f ca="1">J50/E50</f>
        <v>#VALUE!</v>
      </c>
      <c r="N50" s="99">
        <v>4</v>
      </c>
      <c r="O50" s="439">
        <f>1-(N50-0.5)/(F$78+G$78)</f>
        <v>0.84782608695652173</v>
      </c>
    </row>
    <row r="51" spans="2:15" ht="21" thickBot="1" x14ac:dyDescent="0.3">
      <c r="B51" s="199">
        <f t="shared" si="6"/>
        <v>23</v>
      </c>
      <c r="C51" s="106" t="s">
        <v>135</v>
      </c>
      <c r="D51" s="107" t="s">
        <v>136</v>
      </c>
      <c r="E51" s="436">
        <f ca="1">VLOOKUP('Liste for tidtaking'!D52,'Liste for tidtaking'!D$5:H$78,5,FALSE)</f>
        <v>1.3989999999999998</v>
      </c>
      <c r="F51" s="209"/>
      <c r="G51" s="86" t="s">
        <v>7</v>
      </c>
      <c r="H51" s="136"/>
      <c r="I51" s="350"/>
      <c r="J51" s="99" t="e">
        <f>(F51-INT(F51))*24*60*60+(G51-INT(G51))*24*60*60*F$6/G$6</f>
        <v>#VALUE!</v>
      </c>
      <c r="K51">
        <v>1</v>
      </c>
      <c r="L51" s="438">
        <f>1-(K51-0.5)/(F$78+G$78)</f>
        <v>0.97826086956521741</v>
      </c>
      <c r="M51" s="437" t="e">
        <f ca="1">J51/E51</f>
        <v>#VALUE!</v>
      </c>
      <c r="N51" s="99">
        <v>1</v>
      </c>
      <c r="O51" s="439">
        <f>1-(N51-0.5)/(F$78+G$78)</f>
        <v>0.97826086956521741</v>
      </c>
    </row>
    <row r="52" spans="2:15" ht="21" thickBot="1" x14ac:dyDescent="0.3">
      <c r="B52" s="199">
        <f t="shared" si="6"/>
        <v>24</v>
      </c>
      <c r="C52" s="106" t="s">
        <v>73</v>
      </c>
      <c r="D52" s="107" t="s">
        <v>140</v>
      </c>
      <c r="E52" s="436">
        <f ca="1">VLOOKUP('Liste for tidtaking'!D55,'Liste for tidtaking'!D$5:H$78,5,FALSE)</f>
        <v>1.7049999999999998</v>
      </c>
      <c r="F52" s="208"/>
      <c r="G52" s="18"/>
      <c r="H52" s="136"/>
      <c r="I52" s="350"/>
      <c r="J52" s="99"/>
      <c r="L52" s="438"/>
      <c r="M52" s="437"/>
      <c r="N52" s="99"/>
      <c r="O52" s="439"/>
    </row>
    <row r="53" spans="2:15" ht="21" thickBot="1" x14ac:dyDescent="0.3">
      <c r="B53" s="199">
        <f t="shared" si="6"/>
        <v>25</v>
      </c>
      <c r="C53" s="106" t="s">
        <v>141</v>
      </c>
      <c r="D53" s="107" t="s">
        <v>142</v>
      </c>
      <c r="E53" s="436">
        <f ca="1">VLOOKUP('Liste for tidtaking'!D56,'Liste for tidtaking'!D$5:H$78,5,FALSE)</f>
        <v>1.8421999999999998</v>
      </c>
      <c r="F53" s="208"/>
      <c r="G53" s="18"/>
      <c r="H53" s="136"/>
      <c r="L53" s="438"/>
      <c r="M53" s="431"/>
      <c r="N53" s="99"/>
      <c r="O53" s="434"/>
    </row>
    <row r="54" spans="2:15" ht="21" thickBot="1" x14ac:dyDescent="0.3">
      <c r="B54" s="199">
        <f t="shared" si="6"/>
        <v>26</v>
      </c>
      <c r="C54" s="106" t="s">
        <v>145</v>
      </c>
      <c r="D54" s="107" t="s">
        <v>146</v>
      </c>
      <c r="E54" s="436">
        <f ca="1">VLOOKUP('Liste for tidtaking'!D58,'Liste for tidtaking'!D$5:H$78,5,FALSE)</f>
        <v>1.5689999999999997</v>
      </c>
      <c r="F54" s="208"/>
      <c r="G54" s="18"/>
      <c r="H54" s="136"/>
      <c r="I54" s="350"/>
      <c r="J54" s="99"/>
      <c r="L54" s="438"/>
      <c r="M54" s="433"/>
      <c r="N54" s="99"/>
      <c r="O54" s="432"/>
    </row>
    <row r="55" spans="2:15" ht="21" thickBot="1" x14ac:dyDescent="0.3">
      <c r="B55" s="199">
        <f t="shared" si="6"/>
        <v>27</v>
      </c>
      <c r="C55" s="106" t="s">
        <v>79</v>
      </c>
      <c r="D55" s="107" t="s">
        <v>147</v>
      </c>
      <c r="E55" s="436">
        <f ca="1">VLOOKUP('Liste for tidtaking'!D59,'Liste for tidtaking'!D$5:H$78,5,FALSE)</f>
        <v>1.9289999999999998</v>
      </c>
      <c r="F55" s="208"/>
      <c r="G55" s="18"/>
      <c r="H55" s="136"/>
      <c r="L55" s="438"/>
      <c r="M55" s="431"/>
      <c r="N55" s="99"/>
      <c r="O55" s="434"/>
    </row>
    <row r="56" spans="2:15" ht="21" thickBot="1" x14ac:dyDescent="0.3">
      <c r="B56" s="199">
        <f t="shared" si="6"/>
        <v>28</v>
      </c>
      <c r="C56" s="106" t="s">
        <v>150</v>
      </c>
      <c r="D56" s="107" t="s">
        <v>151</v>
      </c>
      <c r="E56" s="436">
        <f ca="1">VLOOKUP('Liste for tidtaking'!D62,'Liste for tidtaking'!D$5:H$78,5,FALSE)</f>
        <v>1.8065999999999998</v>
      </c>
      <c r="F56" s="208"/>
      <c r="G56" s="135"/>
      <c r="H56" s="136"/>
      <c r="I56" s="350"/>
      <c r="J56" s="99"/>
      <c r="L56" s="438"/>
      <c r="M56" s="437"/>
      <c r="N56" s="99"/>
      <c r="O56" s="439"/>
    </row>
    <row r="57" spans="2:15" ht="21" thickBot="1" x14ac:dyDescent="0.3">
      <c r="B57" s="199">
        <f t="shared" si="6"/>
        <v>29</v>
      </c>
      <c r="C57" s="106" t="s">
        <v>152</v>
      </c>
      <c r="D57" s="107" t="s">
        <v>153</v>
      </c>
      <c r="E57" s="436">
        <f ca="1">VLOOKUP('Liste for tidtaking'!D63,'Liste for tidtaking'!D$5:H$78,5,FALSE)</f>
        <v>1.8049999999999997</v>
      </c>
      <c r="F57" s="208"/>
      <c r="G57" s="18"/>
      <c r="H57" s="136"/>
      <c r="I57" s="350"/>
      <c r="J57" s="99"/>
      <c r="L57" s="438"/>
      <c r="M57" s="433"/>
      <c r="N57" s="99"/>
      <c r="O57" s="434"/>
    </row>
    <row r="58" spans="2:15" ht="21" thickBot="1" x14ac:dyDescent="0.3">
      <c r="B58" s="199">
        <f t="shared" si="6"/>
        <v>30</v>
      </c>
      <c r="C58" s="106" t="s">
        <v>154</v>
      </c>
      <c r="D58" s="107" t="s">
        <v>155</v>
      </c>
      <c r="E58" s="436">
        <f ca="1">VLOOKUP('Liste for tidtaking'!D64,'Liste for tidtaking'!D$5:H$78,5,FALSE)</f>
        <v>1.9489999999999998</v>
      </c>
      <c r="F58" s="209"/>
      <c r="G58" s="18"/>
      <c r="H58" s="136"/>
      <c r="I58" s="350"/>
      <c r="J58" s="99"/>
      <c r="L58" s="438"/>
      <c r="M58" s="437"/>
      <c r="N58" s="99"/>
      <c r="O58" s="439"/>
    </row>
    <row r="59" spans="2:15" ht="21" thickBot="1" x14ac:dyDescent="0.3">
      <c r="B59" s="199">
        <f t="shared" si="6"/>
        <v>31</v>
      </c>
      <c r="C59" s="113" t="s">
        <v>156</v>
      </c>
      <c r="D59" s="201" t="s">
        <v>157</v>
      </c>
      <c r="E59" s="436">
        <f ca="1">VLOOKUP('Liste for tidtaking'!D65,'Liste for tidtaking'!D$5:H$78,5,FALSE)</f>
        <v>1.8777999999999997</v>
      </c>
      <c r="F59" s="282"/>
      <c r="G59" s="135"/>
      <c r="H59" s="136"/>
      <c r="I59" s="350"/>
      <c r="J59" s="99"/>
      <c r="L59" s="438"/>
      <c r="M59" s="437"/>
      <c r="N59" s="99"/>
      <c r="O59" s="439"/>
    </row>
    <row r="60" spans="2:15" ht="21" thickBot="1" x14ac:dyDescent="0.3">
      <c r="B60" s="199">
        <f t="shared" si="6"/>
        <v>32</v>
      </c>
      <c r="C60" s="113" t="s">
        <v>160</v>
      </c>
      <c r="D60" s="201" t="s">
        <v>161</v>
      </c>
      <c r="E60" s="436">
        <f ca="1">VLOOKUP('Liste for tidtaking'!D68,'Liste for tidtaking'!D$5:H$78,5,FALSE)</f>
        <v>2.2249999999999996</v>
      </c>
      <c r="F60" s="210"/>
      <c r="G60" s="18"/>
      <c r="H60" s="136"/>
      <c r="I60" s="350"/>
      <c r="J60" s="99"/>
      <c r="L60" s="438"/>
      <c r="M60" s="433"/>
      <c r="N60" s="99"/>
      <c r="O60" s="434"/>
    </row>
    <row r="61" spans="2:15" ht="21" thickBot="1" x14ac:dyDescent="0.3">
      <c r="B61" s="199">
        <f t="shared" si="6"/>
        <v>33</v>
      </c>
      <c r="C61" s="113" t="s">
        <v>117</v>
      </c>
      <c r="D61" s="108" t="s">
        <v>166</v>
      </c>
      <c r="E61" s="436">
        <f ca="1">VLOOKUP('Liste for tidtaking'!D71,'Liste for tidtaking'!D$5:H$78,5,FALSE)</f>
        <v>1.7049999999999998</v>
      </c>
      <c r="F61" s="282"/>
      <c r="G61" s="282" t="s">
        <v>251</v>
      </c>
      <c r="H61" s="136" t="s">
        <v>228</v>
      </c>
      <c r="I61" s="350"/>
      <c r="J61" s="99" t="e">
        <f>(F61-INT(F61))*24*60*60+(G61-INT(G61))*24*60*60*F$6/G$6</f>
        <v>#VALUE!</v>
      </c>
      <c r="K61">
        <v>22</v>
      </c>
      <c r="L61" s="438">
        <f>1-(K61-0.5)/(F$78+G$78)</f>
        <v>6.5217391304347783E-2</v>
      </c>
      <c r="M61" s="437" t="e">
        <f ca="1">J61/E61</f>
        <v>#VALUE!</v>
      </c>
      <c r="N61" s="99">
        <v>22</v>
      </c>
      <c r="O61" s="439">
        <f>1-(N61-0.5)/(F$78+G$78)</f>
        <v>6.5217391304347783E-2</v>
      </c>
    </row>
    <row r="62" spans="2:15" ht="21" thickBot="1" x14ac:dyDescent="0.3">
      <c r="B62" s="199">
        <f t="shared" si="6"/>
        <v>34</v>
      </c>
      <c r="C62" s="113" t="s">
        <v>167</v>
      </c>
      <c r="D62" s="201" t="s">
        <v>168</v>
      </c>
      <c r="E62" s="436">
        <f ca="1">VLOOKUP('Liste for tidtaking'!D73,'Liste for tidtaking'!D$5:H$78,5,FALSE)</f>
        <v>2.2989999999999995</v>
      </c>
      <c r="F62" s="210"/>
      <c r="G62" s="18"/>
      <c r="H62" s="136"/>
      <c r="I62" s="350"/>
      <c r="J62" s="99"/>
      <c r="L62" s="438"/>
      <c r="M62" s="437"/>
      <c r="N62" s="99"/>
      <c r="O62" s="439"/>
    </row>
    <row r="63" spans="2:15" ht="21" thickBot="1" x14ac:dyDescent="0.3">
      <c r="B63" s="199">
        <f t="shared" si="6"/>
        <v>35</v>
      </c>
      <c r="C63" s="113" t="s">
        <v>171</v>
      </c>
      <c r="D63" s="201" t="s">
        <v>172</v>
      </c>
      <c r="E63" s="436">
        <f ca="1">VLOOKUP('Liste for tidtaking'!D75,'Liste for tidtaking'!D$5:H$78,5,FALSE)</f>
        <v>1.8549999999999998</v>
      </c>
      <c r="F63" s="210"/>
      <c r="G63" s="135"/>
      <c r="H63" s="136"/>
      <c r="I63" s="350"/>
      <c r="J63" s="99"/>
      <c r="L63" s="438"/>
      <c r="M63" s="433"/>
      <c r="N63" s="99"/>
      <c r="O63" s="434"/>
    </row>
    <row r="64" spans="2:15" ht="20" thickBot="1" x14ac:dyDescent="0.3">
      <c r="B64" s="199">
        <f t="shared" si="6"/>
        <v>36</v>
      </c>
      <c r="C64" s="113"/>
      <c r="D64" s="108"/>
      <c r="E64" s="436"/>
      <c r="F64" s="277"/>
      <c r="G64" s="200"/>
      <c r="H64" s="136"/>
      <c r="I64" s="350"/>
      <c r="J64" s="99"/>
      <c r="L64" s="438"/>
      <c r="M64" s="433"/>
      <c r="N64" s="99"/>
      <c r="O64" s="434"/>
    </row>
    <row r="65" spans="2:18" ht="20" thickBot="1" x14ac:dyDescent="0.3">
      <c r="B65" s="199">
        <f t="shared" si="6"/>
        <v>37</v>
      </c>
      <c r="C65" s="113"/>
      <c r="D65" s="108"/>
      <c r="E65" s="201"/>
      <c r="F65" s="210"/>
      <c r="G65" s="18"/>
      <c r="H65" s="136"/>
      <c r="L65" s="438"/>
      <c r="M65" s="431"/>
      <c r="N65" s="99"/>
      <c r="O65" s="434"/>
    </row>
    <row r="66" spans="2:18" ht="19" x14ac:dyDescent="0.25">
      <c r="B66" s="39"/>
      <c r="C66" s="39"/>
      <c r="D66" s="39"/>
      <c r="E66" s="39"/>
      <c r="F66" s="348"/>
      <c r="G66" s="227"/>
      <c r="H66" s="349"/>
      <c r="J66" s="99"/>
      <c r="L66" s="438"/>
      <c r="M66" s="433"/>
      <c r="N66" s="99"/>
      <c r="O66" s="434"/>
    </row>
    <row r="67" spans="2:18" ht="19" x14ac:dyDescent="0.25">
      <c r="B67" s="39"/>
      <c r="C67" s="39"/>
      <c r="D67" s="39"/>
      <c r="E67" s="39"/>
      <c r="F67" s="348"/>
      <c r="G67" s="227"/>
      <c r="H67" s="349"/>
      <c r="J67" s="99"/>
      <c r="L67" s="438"/>
      <c r="M67" s="195"/>
      <c r="N67" s="99"/>
      <c r="O67" s="195"/>
    </row>
    <row r="68" spans="2:18" ht="19" x14ac:dyDescent="0.25">
      <c r="B68" s="39"/>
      <c r="C68" s="39"/>
      <c r="D68" s="39"/>
      <c r="E68" s="39"/>
      <c r="F68" s="348"/>
      <c r="G68" s="227"/>
      <c r="H68" s="349"/>
      <c r="J68" s="99"/>
      <c r="L68" s="438"/>
      <c r="M68" s="195"/>
      <c r="N68" s="99"/>
      <c r="O68" s="195"/>
    </row>
    <row r="69" spans="2:18" ht="19" x14ac:dyDescent="0.25">
      <c r="B69" s="39"/>
      <c r="C69" s="39"/>
      <c r="D69" s="39"/>
      <c r="E69" s="39"/>
      <c r="F69" s="348"/>
      <c r="G69" s="227"/>
      <c r="H69" s="349"/>
      <c r="J69" s="99"/>
      <c r="L69" s="438"/>
      <c r="M69" s="195"/>
      <c r="N69" s="99"/>
      <c r="O69" s="195"/>
    </row>
    <row r="70" spans="2:18" ht="19" x14ac:dyDescent="0.25">
      <c r="B70" s="39"/>
      <c r="C70" s="39"/>
      <c r="D70" s="39"/>
      <c r="E70" s="39"/>
      <c r="F70" s="348"/>
      <c r="G70" s="227"/>
      <c r="H70" s="349"/>
      <c r="J70" s="99"/>
      <c r="L70" s="438"/>
      <c r="M70" s="195"/>
      <c r="N70" s="99"/>
      <c r="O70" s="195"/>
    </row>
    <row r="71" spans="2:18" ht="19" x14ac:dyDescent="0.25">
      <c r="B71" s="39"/>
      <c r="C71" s="39"/>
      <c r="D71" s="39"/>
      <c r="E71" s="39"/>
      <c r="F71" s="348"/>
      <c r="G71" s="227"/>
      <c r="H71" s="349"/>
      <c r="J71" s="99"/>
      <c r="L71" s="438"/>
      <c r="M71" s="195"/>
      <c r="N71" s="99"/>
      <c r="O71" s="195"/>
    </row>
    <row r="72" spans="2:18" ht="19" x14ac:dyDescent="0.25">
      <c r="B72" s="39"/>
      <c r="C72" s="39"/>
      <c r="D72" s="39"/>
      <c r="E72" s="39"/>
      <c r="F72" s="348"/>
      <c r="G72" s="227"/>
      <c r="H72" s="349"/>
    </row>
    <row r="73" spans="2:18" ht="19" x14ac:dyDescent="0.25">
      <c r="B73" s="39"/>
      <c r="C73" s="39"/>
      <c r="D73" s="39"/>
      <c r="E73" s="39"/>
      <c r="F73" s="348"/>
      <c r="G73" s="227"/>
      <c r="H73" s="349"/>
    </row>
    <row r="74" spans="2:18" ht="19" x14ac:dyDescent="0.25">
      <c r="B74" s="39"/>
      <c r="C74" s="39"/>
      <c r="D74" s="39"/>
      <c r="E74" s="39"/>
      <c r="F74" s="348"/>
      <c r="G74" s="227"/>
      <c r="H74" s="349"/>
    </row>
    <row r="75" spans="2:18" ht="19" x14ac:dyDescent="0.25">
      <c r="B75" s="39"/>
      <c r="C75" s="39"/>
      <c r="D75" s="39"/>
      <c r="E75" s="39"/>
      <c r="F75" s="348"/>
      <c r="G75" s="227"/>
      <c r="H75" s="349"/>
    </row>
    <row r="76" spans="2:18" ht="19" x14ac:dyDescent="0.25">
      <c r="F76" s="15"/>
      <c r="G76" s="15"/>
      <c r="R76" s="114"/>
    </row>
    <row r="78" spans="2:18" x14ac:dyDescent="0.2">
      <c r="D78" t="s">
        <v>173</v>
      </c>
      <c r="F78" s="196">
        <f>COUNT(F8:F77)+COUNTIF(F8:F77,"Brutt")+COUNTIF(F8:F77,"(*)")</f>
        <v>4</v>
      </c>
      <c r="G78" s="196">
        <f>COUNT(G8:G77)+COUNTIF(G8:G77,"Brutt")+COUNTIF(G8:G77,"(*)")</f>
        <v>19</v>
      </c>
      <c r="L78" s="196"/>
      <c r="M78" s="196"/>
      <c r="N78" s="196"/>
      <c r="O78" s="196"/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IF(SUM(F8:F76)=0," ",AVERAGE(F8:F76))</f>
        <v>3.709490740740741E-2</v>
      </c>
      <c r="G80" s="103">
        <f>IF(SUM(G8:G76)=0," ",AVERAGE(G8:G76))</f>
        <v>3.6345315904139433E-2</v>
      </c>
      <c r="H80" s="103">
        <f>IF(SUM(F8:H76)=0," ",AVERAGE(F8:H76))</f>
        <v>3.6488095238095236E-2</v>
      </c>
    </row>
    <row r="81" spans="6:7" x14ac:dyDescent="0.2">
      <c r="F81" s="15"/>
      <c r="G81" s="15"/>
    </row>
    <row r="82" spans="6:7" x14ac:dyDescent="0.2">
      <c r="G82" s="15"/>
    </row>
  </sheetData>
  <autoFilter ref="B7:P65" xr:uid="{1CC83E89-2611-AC4C-B712-930F59FE1D38}">
    <sortState xmlns:xlrd2="http://schemas.microsoft.com/office/spreadsheetml/2017/richdata2" ref="B8:P65">
      <sortCondition ref="I7:I65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7270B-D1AE-2745-AA22-87A5FF48A210}">
  <dimension ref="A1:S82"/>
  <sheetViews>
    <sheetView workbookViewId="0">
      <selection activeCell="A68" sqref="A68:XFD72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19" x14ac:dyDescent="0.2">
      <c r="A1" s="15"/>
      <c r="G1" s="15"/>
    </row>
    <row r="2" spans="1:19" x14ac:dyDescent="0.2">
      <c r="G2" s="15"/>
    </row>
    <row r="3" spans="1:19" ht="26" x14ac:dyDescent="0.3">
      <c r="B3" s="21" t="s">
        <v>252</v>
      </c>
      <c r="C3" s="266" t="s">
        <v>41</v>
      </c>
      <c r="F3" s="15"/>
      <c r="G3" s="15"/>
    </row>
    <row r="4" spans="1:19" ht="17" thickBot="1" x14ac:dyDescent="0.25">
      <c r="B4" s="15"/>
      <c r="F4" s="15"/>
      <c r="G4" s="15"/>
    </row>
    <row r="5" spans="1:19" ht="61" thickBot="1" x14ac:dyDescent="0.3">
      <c r="B5" s="202"/>
      <c r="C5" s="203" t="s">
        <v>57</v>
      </c>
      <c r="D5" s="204" t="s">
        <v>58</v>
      </c>
      <c r="E5" s="203"/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19" ht="20" thickBot="1" x14ac:dyDescent="0.3">
      <c r="B6" s="104"/>
      <c r="C6" s="198"/>
      <c r="D6" s="198"/>
      <c r="E6" s="198"/>
      <c r="F6" s="226">
        <v>1.5</v>
      </c>
      <c r="G6" s="204">
        <v>2.6</v>
      </c>
      <c r="H6" s="204"/>
      <c r="J6" s="194"/>
      <c r="K6" s="194"/>
      <c r="M6" s="431"/>
      <c r="O6" s="432"/>
    </row>
    <row r="7" spans="1:19" ht="20" thickBot="1" x14ac:dyDescent="0.3">
      <c r="B7" s="104"/>
      <c r="C7" s="212"/>
      <c r="D7" s="212"/>
      <c r="E7" s="212"/>
      <c r="F7" s="206"/>
      <c r="G7" s="200"/>
      <c r="H7" s="136"/>
      <c r="Q7" s="111" t="s">
        <v>201</v>
      </c>
    </row>
    <row r="8" spans="1:19" ht="21" thickBot="1" x14ac:dyDescent="0.3">
      <c r="B8" s="199">
        <f t="shared" ref="B8:B31" si="0">B7+1</f>
        <v>1</v>
      </c>
      <c r="C8" s="106" t="s">
        <v>65</v>
      </c>
      <c r="D8" s="107" t="s">
        <v>66</v>
      </c>
      <c r="E8" s="436">
        <f ca="1">VLOOKUP('Liste for tidtaking'!D6,'Liste for tidtaking'!D$5:H$78,5,FALSE)</f>
        <v>1.5689999999999997</v>
      </c>
      <c r="F8" s="208"/>
      <c r="G8" s="135">
        <v>2.0972222222222222E-2</v>
      </c>
      <c r="H8" s="136"/>
      <c r="I8" s="350">
        <f t="shared" ref="I8:I31" si="1">IF(F8&gt;0,F8/F$6,G8/G$6)</f>
        <v>8.0662393162393153E-3</v>
      </c>
      <c r="J8" s="99">
        <f t="shared" ref="J8:J31" si="2">(F8-INT(F8))*24*60*60*G$6/F$6+(G8-INT(G8))*24*60*60</f>
        <v>1812</v>
      </c>
      <c r="K8">
        <v>1</v>
      </c>
      <c r="L8" s="438">
        <f t="shared" ref="L8:L31" si="3">1-(K8-0.5)/(F$78+G$78)</f>
        <v>0.98148148148148151</v>
      </c>
      <c r="M8" s="495">
        <f t="shared" ref="M8:M31" ca="1" si="4">I8/E8</f>
        <v>5.1410065750409923E-3</v>
      </c>
      <c r="N8" s="99">
        <v>2</v>
      </c>
      <c r="O8" s="439">
        <f t="shared" ref="O8:O31" si="5">1-(N8-0.5)/(F$78+G$78)</f>
        <v>0.94444444444444442</v>
      </c>
      <c r="Q8" s="110" t="s">
        <v>202</v>
      </c>
      <c r="R8" s="110"/>
      <c r="S8" s="111" t="s">
        <v>203</v>
      </c>
    </row>
    <row r="9" spans="1:19" ht="21" thickBot="1" x14ac:dyDescent="0.3">
      <c r="B9" s="199">
        <f t="shared" si="0"/>
        <v>2</v>
      </c>
      <c r="C9" s="106" t="s">
        <v>135</v>
      </c>
      <c r="D9" s="107" t="s">
        <v>136</v>
      </c>
      <c r="E9" s="436">
        <f ca="1">VLOOKUP('Liste for tidtaking'!D52,'Liste for tidtaking'!D$5:H$78,5,FALSE)</f>
        <v>1.3989999999999998</v>
      </c>
      <c r="F9" s="209"/>
      <c r="G9" s="86">
        <v>2.1168981481481483E-2</v>
      </c>
      <c r="H9" s="136"/>
      <c r="I9" s="350">
        <f t="shared" si="1"/>
        <v>8.1419159544159556E-3</v>
      </c>
      <c r="J9" s="99">
        <f t="shared" si="2"/>
        <v>1829</v>
      </c>
      <c r="K9">
        <v>2</v>
      </c>
      <c r="L9" s="438">
        <f t="shared" si="3"/>
        <v>0.94444444444444442</v>
      </c>
      <c r="M9" s="495">
        <f t="shared" ca="1" si="4"/>
        <v>5.819811261197968E-3</v>
      </c>
      <c r="N9" s="99">
        <v>12</v>
      </c>
      <c r="O9" s="439">
        <f t="shared" si="5"/>
        <v>0.57407407407407407</v>
      </c>
      <c r="Q9" s="110" t="s">
        <v>205</v>
      </c>
      <c r="R9" s="110"/>
      <c r="S9" s="111" t="s">
        <v>206</v>
      </c>
    </row>
    <row r="10" spans="1:19" ht="21" thickBot="1" x14ac:dyDescent="0.3">
      <c r="B10" s="199">
        <f t="shared" si="0"/>
        <v>3</v>
      </c>
      <c r="C10" s="106" t="s">
        <v>127</v>
      </c>
      <c r="D10" s="107" t="s">
        <v>128</v>
      </c>
      <c r="E10" s="436">
        <f ca="1">VLOOKUP('Liste for tidtaking'!D48,'Liste for tidtaking'!D$5:H$78,5,FALSE)</f>
        <v>1.4969999999999999</v>
      </c>
      <c r="F10" s="209"/>
      <c r="G10" s="86">
        <v>2.162037037037037E-2</v>
      </c>
      <c r="H10" s="136"/>
      <c r="I10" s="350">
        <f t="shared" si="1"/>
        <v>8.3155270655270643E-3</v>
      </c>
      <c r="J10" s="99">
        <f t="shared" si="2"/>
        <v>1867.9999999999998</v>
      </c>
      <c r="K10">
        <v>3</v>
      </c>
      <c r="L10" s="438">
        <f t="shared" si="3"/>
        <v>0.90740740740740744</v>
      </c>
      <c r="M10" s="495">
        <f t="shared" ca="1" si="4"/>
        <v>5.5547942989492751E-3</v>
      </c>
      <c r="N10" s="99">
        <v>5</v>
      </c>
      <c r="O10" s="439">
        <f t="shared" si="5"/>
        <v>0.83333333333333337</v>
      </c>
      <c r="Q10" s="110" t="s">
        <v>179</v>
      </c>
      <c r="R10" s="110"/>
      <c r="S10" s="111" t="s">
        <v>7</v>
      </c>
    </row>
    <row r="11" spans="1:19" ht="21" thickBot="1" x14ac:dyDescent="0.3">
      <c r="B11" s="199">
        <f t="shared" si="0"/>
        <v>4</v>
      </c>
      <c r="C11" s="106" t="s">
        <v>137</v>
      </c>
      <c r="D11" s="107" t="s">
        <v>325</v>
      </c>
      <c r="E11" s="436">
        <f ca="1">VLOOKUP('Liste for tidtaking'!D54,'Liste for tidtaking'!D$5:H$78,5,FALSE)</f>
        <v>1.5329999999999997</v>
      </c>
      <c r="F11" s="209"/>
      <c r="G11" s="86">
        <v>2.3252314814814816E-2</v>
      </c>
      <c r="H11" s="136"/>
      <c r="I11" s="350">
        <f t="shared" si="1"/>
        <v>8.9431980056980057E-3</v>
      </c>
      <c r="J11" s="99">
        <f t="shared" si="2"/>
        <v>2009</v>
      </c>
      <c r="K11">
        <v>4</v>
      </c>
      <c r="L11" s="438">
        <f t="shared" si="3"/>
        <v>0.87037037037037035</v>
      </c>
      <c r="M11" s="495">
        <f t="shared" ca="1" si="4"/>
        <v>5.8337886534233574E-3</v>
      </c>
      <c r="N11" s="99">
        <v>6</v>
      </c>
      <c r="O11" s="439">
        <f t="shared" si="5"/>
        <v>0.79629629629629628</v>
      </c>
    </row>
    <row r="12" spans="1:19" ht="21" thickBot="1" x14ac:dyDescent="0.3">
      <c r="B12" s="199">
        <f t="shared" si="0"/>
        <v>5</v>
      </c>
      <c r="C12" s="106" t="s">
        <v>117</v>
      </c>
      <c r="D12" s="107" t="s">
        <v>166</v>
      </c>
      <c r="E12" s="436">
        <f ca="1">VLOOKUP('Liste for tidtaking'!D71,'Liste for tidtaking'!D$5:H$78,5,FALSE)</f>
        <v>1.7049999999999998</v>
      </c>
      <c r="F12" s="209"/>
      <c r="G12" s="86">
        <v>2.3692129629629629E-2</v>
      </c>
      <c r="H12" s="136"/>
      <c r="I12" s="350">
        <f t="shared" si="1"/>
        <v>9.1123575498575499E-3</v>
      </c>
      <c r="J12" s="99">
        <f t="shared" si="2"/>
        <v>2047</v>
      </c>
      <c r="K12">
        <v>5</v>
      </c>
      <c r="L12" s="438">
        <f t="shared" si="3"/>
        <v>0.83333333333333337</v>
      </c>
      <c r="M12" s="495">
        <f t="shared" ca="1" si="4"/>
        <v>5.3444912315880064E-3</v>
      </c>
      <c r="N12" s="99">
        <v>4</v>
      </c>
      <c r="O12" s="439">
        <f t="shared" si="5"/>
        <v>0.87037037037037035</v>
      </c>
      <c r="Q12" s="111" t="s">
        <v>208</v>
      </c>
    </row>
    <row r="13" spans="1:19" ht="21" thickBot="1" x14ac:dyDescent="0.3">
      <c r="B13" s="199">
        <f t="shared" si="0"/>
        <v>6</v>
      </c>
      <c r="C13" s="106" t="s">
        <v>89</v>
      </c>
      <c r="D13" s="107" t="s">
        <v>326</v>
      </c>
      <c r="E13" s="436">
        <f ca="1">VLOOKUP('Liste for tidtaking'!D22,'Liste for tidtaking'!D$5:H$78,5,FALSE)</f>
        <v>1.7549999999999999</v>
      </c>
      <c r="F13" s="209"/>
      <c r="G13" s="135">
        <v>2.4259259259259258E-2</v>
      </c>
      <c r="H13" s="136"/>
      <c r="I13" s="350">
        <f t="shared" si="1"/>
        <v>9.3304843304843291E-3</v>
      </c>
      <c r="J13" s="99">
        <f t="shared" si="2"/>
        <v>2096</v>
      </c>
      <c r="K13">
        <v>6</v>
      </c>
      <c r="L13" s="438">
        <f t="shared" si="3"/>
        <v>0.79629629629629628</v>
      </c>
      <c r="M13" s="495">
        <f t="shared" ca="1" si="4"/>
        <v>5.316515288025259E-3</v>
      </c>
      <c r="N13" s="99">
        <v>3</v>
      </c>
      <c r="O13" s="439">
        <f t="shared" si="5"/>
        <v>0.90740740740740744</v>
      </c>
      <c r="Q13" s="111"/>
    </row>
    <row r="14" spans="1:19" ht="21" thickBot="1" x14ac:dyDescent="0.3">
      <c r="B14" s="199">
        <f t="shared" si="0"/>
        <v>7</v>
      </c>
      <c r="C14" s="106" t="s">
        <v>139</v>
      </c>
      <c r="D14" s="107" t="s">
        <v>138</v>
      </c>
      <c r="E14" s="436">
        <f ca="1">VLOOKUP('Liste for tidtaking'!D53,'Liste for tidtaking'!D$5:H$78,5,FALSE)</f>
        <v>2.0362</v>
      </c>
      <c r="F14" s="209"/>
      <c r="G14" s="135">
        <v>2.5405092592592594E-2</v>
      </c>
      <c r="H14" s="136"/>
      <c r="I14" s="350">
        <f t="shared" si="1"/>
        <v>9.7711894586894592E-3</v>
      </c>
      <c r="J14" s="99">
        <f t="shared" si="2"/>
        <v>2195</v>
      </c>
      <c r="K14">
        <v>7</v>
      </c>
      <c r="L14" s="438">
        <f t="shared" si="3"/>
        <v>0.7592592592592593</v>
      </c>
      <c r="M14" s="495">
        <f t="shared" ca="1" si="4"/>
        <v>4.798737579161899E-3</v>
      </c>
      <c r="N14" s="99">
        <v>1</v>
      </c>
      <c r="O14" s="439">
        <f t="shared" si="5"/>
        <v>0.98148148148148151</v>
      </c>
    </row>
    <row r="15" spans="1:19" ht="21" thickBot="1" x14ac:dyDescent="0.3">
      <c r="B15" s="199">
        <f t="shared" si="0"/>
        <v>8</v>
      </c>
      <c r="C15" s="106" t="s">
        <v>95</v>
      </c>
      <c r="D15" s="107" t="s">
        <v>96</v>
      </c>
      <c r="E15" s="436">
        <f ca="1">VLOOKUP('Liste for tidtaking'!D25,'Liste for tidtaking'!D$5:H$78,5,FALSE)</f>
        <v>1.7049999999999998</v>
      </c>
      <c r="F15" s="86"/>
      <c r="G15" s="135">
        <v>2.642361111111111E-2</v>
      </c>
      <c r="H15" s="136"/>
      <c r="I15" s="350">
        <f t="shared" si="1"/>
        <v>1.0162927350427349E-2</v>
      </c>
      <c r="J15" s="99">
        <f t="shared" si="2"/>
        <v>2283</v>
      </c>
      <c r="K15">
        <v>8</v>
      </c>
      <c r="L15" s="438">
        <f t="shared" si="3"/>
        <v>0.72222222222222221</v>
      </c>
      <c r="M15" s="495">
        <f t="shared" ca="1" si="4"/>
        <v>5.9606612025966859E-3</v>
      </c>
      <c r="N15" s="99">
        <v>9</v>
      </c>
      <c r="O15" s="439">
        <f t="shared" si="5"/>
        <v>0.68518518518518512</v>
      </c>
    </row>
    <row r="16" spans="1:19" ht="21" thickBot="1" x14ac:dyDescent="0.3">
      <c r="B16" s="199">
        <f t="shared" si="0"/>
        <v>9</v>
      </c>
      <c r="C16" s="106" t="s">
        <v>164</v>
      </c>
      <c r="D16" s="107" t="s">
        <v>165</v>
      </c>
      <c r="E16" s="436">
        <f ca="1">VLOOKUP('Liste for tidtaking'!D70,'Liste for tidtaking'!D$5:H$78,5,FALSE)</f>
        <v>1.4969999999999999</v>
      </c>
      <c r="F16" s="208"/>
      <c r="G16" s="135">
        <v>2.6458333333333334E-2</v>
      </c>
      <c r="H16" s="136"/>
      <c r="I16" s="350">
        <f t="shared" si="1"/>
        <v>1.0176282051282052E-2</v>
      </c>
      <c r="J16" s="99">
        <f t="shared" si="2"/>
        <v>2286</v>
      </c>
      <c r="K16">
        <v>9</v>
      </c>
      <c r="L16" s="438">
        <f t="shared" si="3"/>
        <v>0.68518518518518512</v>
      </c>
      <c r="M16" s="495">
        <f t="shared" ca="1" si="4"/>
        <v>6.7977836013908164E-3</v>
      </c>
      <c r="N16" s="99">
        <v>15</v>
      </c>
      <c r="O16" s="439">
        <f t="shared" si="5"/>
        <v>0.46296296296296291</v>
      </c>
    </row>
    <row r="17" spans="2:15" ht="21" thickBot="1" x14ac:dyDescent="0.3">
      <c r="B17" s="199">
        <f t="shared" si="0"/>
        <v>10</v>
      </c>
      <c r="C17" s="106" t="s">
        <v>107</v>
      </c>
      <c r="D17" s="107" t="s">
        <v>108</v>
      </c>
      <c r="E17" s="436">
        <f ca="1">VLOOKUP('Liste for tidtaking'!D34,'Liste for tidtaking'!D$5:H$78,5,FALSE)</f>
        <v>1.6549999999999998</v>
      </c>
      <c r="F17" s="209"/>
      <c r="G17" s="135">
        <v>2.6817129629629628E-2</v>
      </c>
      <c r="H17" s="136"/>
      <c r="I17" s="350">
        <f t="shared" si="1"/>
        <v>1.0314280626780626E-2</v>
      </c>
      <c r="J17" s="99">
        <f t="shared" si="2"/>
        <v>2317</v>
      </c>
      <c r="K17">
        <v>10</v>
      </c>
      <c r="L17" s="438">
        <f t="shared" si="3"/>
        <v>0.64814814814814814</v>
      </c>
      <c r="M17" s="495">
        <f t="shared" ca="1" si="4"/>
        <v>6.2321937321937323E-3</v>
      </c>
      <c r="N17" s="99">
        <v>11</v>
      </c>
      <c r="O17" s="439">
        <f t="shared" si="5"/>
        <v>0.61111111111111116</v>
      </c>
    </row>
    <row r="18" spans="2:15" ht="21" thickBot="1" x14ac:dyDescent="0.3">
      <c r="B18" s="199">
        <f t="shared" si="0"/>
        <v>11</v>
      </c>
      <c r="C18" s="106" t="s">
        <v>100</v>
      </c>
      <c r="D18" s="107" t="s">
        <v>101</v>
      </c>
      <c r="E18" s="436">
        <f ca="1">VLOOKUP('Liste for tidtaking'!D28,'Liste for tidtaking'!D$5:H$78,5,FALSE)</f>
        <v>1.3729999999999998</v>
      </c>
      <c r="F18" s="208"/>
      <c r="G18" s="135">
        <v>2.7847222222222221E-2</v>
      </c>
      <c r="H18" s="136"/>
      <c r="I18" s="350">
        <f t="shared" si="1"/>
        <v>1.0710470085470084E-2</v>
      </c>
      <c r="J18" s="99">
        <f t="shared" si="2"/>
        <v>2406</v>
      </c>
      <c r="K18">
        <v>11</v>
      </c>
      <c r="L18" s="438">
        <f t="shared" si="3"/>
        <v>0.61111111111111116</v>
      </c>
      <c r="M18" s="495">
        <f t="shared" ca="1" si="4"/>
        <v>7.8007793776184164E-3</v>
      </c>
      <c r="N18" s="99">
        <v>20</v>
      </c>
      <c r="O18" s="439">
        <f t="shared" si="5"/>
        <v>0.27777777777777779</v>
      </c>
    </row>
    <row r="19" spans="2:15" ht="21" thickBot="1" x14ac:dyDescent="0.3">
      <c r="B19" s="199">
        <f t="shared" si="0"/>
        <v>12</v>
      </c>
      <c r="C19" s="106" t="s">
        <v>81</v>
      </c>
      <c r="D19" s="107" t="s">
        <v>82</v>
      </c>
      <c r="E19" s="436">
        <f ca="1">VLOOKUP('Liste for tidtaking'!D16,'Liste for tidtaking'!D$5:H$78,5,FALSE)</f>
        <v>1.8049999999999997</v>
      </c>
      <c r="F19" s="209"/>
      <c r="G19" s="135">
        <v>2.8171296296296295E-2</v>
      </c>
      <c r="H19" s="136" t="s">
        <v>253</v>
      </c>
      <c r="I19" s="350">
        <f t="shared" si="1"/>
        <v>1.0835113960113959E-2</v>
      </c>
      <c r="J19" s="99">
        <f t="shared" si="2"/>
        <v>2434</v>
      </c>
      <c r="K19">
        <v>12</v>
      </c>
      <c r="L19" s="438">
        <f t="shared" si="3"/>
        <v>0.57407407407407407</v>
      </c>
      <c r="M19" s="495">
        <f t="shared" ca="1" si="4"/>
        <v>6.0028332188997013E-3</v>
      </c>
      <c r="N19" s="99">
        <v>10</v>
      </c>
      <c r="O19" s="439">
        <f t="shared" si="5"/>
        <v>0.64814814814814814</v>
      </c>
    </row>
    <row r="20" spans="2:15" ht="21" thickBot="1" x14ac:dyDescent="0.3">
      <c r="B20" s="199">
        <f t="shared" si="0"/>
        <v>13</v>
      </c>
      <c r="C20" s="106" t="s">
        <v>91</v>
      </c>
      <c r="D20" s="107" t="s">
        <v>92</v>
      </c>
      <c r="E20" s="436">
        <f ca="1">VLOOKUP('Liste for tidtaking'!D23,'Liste for tidtaking'!D$5:H$78,5,FALSE)</f>
        <v>1.6049999999999998</v>
      </c>
      <c r="F20" s="209"/>
      <c r="G20" s="135">
        <v>2.8900462962962965E-2</v>
      </c>
      <c r="H20" s="136"/>
      <c r="I20" s="350">
        <f t="shared" si="1"/>
        <v>1.1115562678062678E-2</v>
      </c>
      <c r="J20" s="99">
        <f t="shared" si="2"/>
        <v>2497.0000000000005</v>
      </c>
      <c r="K20">
        <v>13</v>
      </c>
      <c r="L20" s="438">
        <f t="shared" si="3"/>
        <v>0.53703703703703698</v>
      </c>
      <c r="M20" s="495">
        <f t="shared" ca="1" si="4"/>
        <v>6.9255842230920121E-3</v>
      </c>
      <c r="N20" s="99">
        <v>17</v>
      </c>
      <c r="O20" s="439">
        <f t="shared" si="5"/>
        <v>0.38888888888888884</v>
      </c>
    </row>
    <row r="21" spans="2:15" ht="21" thickBot="1" x14ac:dyDescent="0.3">
      <c r="B21" s="199">
        <f t="shared" si="0"/>
        <v>14</v>
      </c>
      <c r="C21" s="106" t="s">
        <v>115</v>
      </c>
      <c r="D21" s="107" t="s">
        <v>116</v>
      </c>
      <c r="E21" s="436">
        <f ca="1">VLOOKUP('Liste for tidtaking'!D39,'Liste for tidtaking'!D$5:H$78,5,FALSE)</f>
        <v>2.0029999999999997</v>
      </c>
      <c r="F21" s="209"/>
      <c r="G21" s="135">
        <v>3.0590277777777779E-2</v>
      </c>
      <c r="H21" s="136"/>
      <c r="I21" s="350">
        <f t="shared" si="1"/>
        <v>1.1765491452991453E-2</v>
      </c>
      <c r="J21" s="99">
        <f t="shared" si="2"/>
        <v>2643</v>
      </c>
      <c r="K21">
        <v>14</v>
      </c>
      <c r="L21" s="438">
        <f t="shared" si="3"/>
        <v>0.5</v>
      </c>
      <c r="M21" s="495">
        <f t="shared" ca="1" si="4"/>
        <v>5.8739348242593387E-3</v>
      </c>
      <c r="N21" s="99">
        <v>8</v>
      </c>
      <c r="O21" s="439">
        <f t="shared" si="5"/>
        <v>0.72222222222222221</v>
      </c>
    </row>
    <row r="22" spans="2:15" ht="21" thickBot="1" x14ac:dyDescent="0.3">
      <c r="B22" s="199">
        <f t="shared" si="0"/>
        <v>15</v>
      </c>
      <c r="C22" s="106" t="s">
        <v>162</v>
      </c>
      <c r="D22" s="107" t="s">
        <v>163</v>
      </c>
      <c r="E22" s="436">
        <f ca="1">VLOOKUP('Liste for tidtaking'!D69,'Liste for tidtaking'!D$5:H$78,5,FALSE)</f>
        <v>1.7049999999999998</v>
      </c>
      <c r="F22" s="209"/>
      <c r="G22" s="135">
        <v>3.1516203703703706E-2</v>
      </c>
      <c r="H22" s="136"/>
      <c r="I22" s="350">
        <f t="shared" si="1"/>
        <v>1.212161680911681E-2</v>
      </c>
      <c r="J22" s="99">
        <f t="shared" si="2"/>
        <v>2723.0000000000005</v>
      </c>
      <c r="K22">
        <v>15</v>
      </c>
      <c r="L22" s="438">
        <f t="shared" si="3"/>
        <v>0.46296296296296291</v>
      </c>
      <c r="M22" s="495">
        <f t="shared" ca="1" si="4"/>
        <v>7.109452673968804E-3</v>
      </c>
      <c r="N22" s="99">
        <v>18</v>
      </c>
      <c r="O22" s="439">
        <f t="shared" si="5"/>
        <v>0.35185185185185186</v>
      </c>
    </row>
    <row r="23" spans="2:15" ht="21" thickBot="1" x14ac:dyDescent="0.3">
      <c r="B23" s="199">
        <f t="shared" si="0"/>
        <v>16</v>
      </c>
      <c r="C23" s="106" t="s">
        <v>87</v>
      </c>
      <c r="D23" s="107" t="s">
        <v>88</v>
      </c>
      <c r="E23" s="436">
        <f ca="1">VLOOKUP('Liste for tidtaking'!D20,'Liste for tidtaking'!D$5:H$78,5,FALSE)</f>
        <v>1.6049999999999998</v>
      </c>
      <c r="F23" s="208"/>
      <c r="G23" s="135">
        <v>3.1863425925925927E-2</v>
      </c>
      <c r="H23" s="136"/>
      <c r="I23" s="350">
        <f t="shared" si="1"/>
        <v>1.2255163817663818E-2</v>
      </c>
      <c r="J23" s="99">
        <f t="shared" si="2"/>
        <v>2753.0000000000005</v>
      </c>
      <c r="K23">
        <v>16</v>
      </c>
      <c r="L23" s="438">
        <f t="shared" si="3"/>
        <v>0.42592592592592593</v>
      </c>
      <c r="M23" s="495">
        <f t="shared" ca="1" si="4"/>
        <v>7.6356160857718501E-3</v>
      </c>
      <c r="N23" s="99">
        <v>19</v>
      </c>
      <c r="O23" s="439">
        <f t="shared" si="5"/>
        <v>0.31481481481481477</v>
      </c>
    </row>
    <row r="24" spans="2:15" ht="21" thickBot="1" x14ac:dyDescent="0.3">
      <c r="B24" s="199">
        <f t="shared" si="0"/>
        <v>17</v>
      </c>
      <c r="C24" s="106" t="s">
        <v>123</v>
      </c>
      <c r="D24" s="107" t="s">
        <v>124</v>
      </c>
      <c r="E24" s="436">
        <f ca="1">VLOOKUP('Liste for tidtaking'!D46,'Liste for tidtaking'!D$5:H$78,5,FALSE)</f>
        <v>1.9289999999999998</v>
      </c>
      <c r="F24" s="209"/>
      <c r="G24" s="135">
        <v>3.2418981481481479E-2</v>
      </c>
      <c r="H24" s="136"/>
      <c r="I24" s="350">
        <f t="shared" si="1"/>
        <v>1.2468839031339029E-2</v>
      </c>
      <c r="J24" s="99">
        <f t="shared" si="2"/>
        <v>2801</v>
      </c>
      <c r="K24">
        <v>17</v>
      </c>
      <c r="L24" s="438">
        <f t="shared" si="3"/>
        <v>0.38888888888888884</v>
      </c>
      <c r="M24" s="495">
        <f t="shared" ca="1" si="4"/>
        <v>6.4638875227262986E-3</v>
      </c>
      <c r="N24" s="99">
        <v>13</v>
      </c>
      <c r="O24" s="439">
        <f t="shared" si="5"/>
        <v>0.53703703703703698</v>
      </c>
    </row>
    <row r="25" spans="2:15" ht="21" thickBot="1" x14ac:dyDescent="0.3">
      <c r="B25" s="199">
        <f t="shared" si="0"/>
        <v>18</v>
      </c>
      <c r="C25" s="106" t="s">
        <v>143</v>
      </c>
      <c r="D25" s="107" t="s">
        <v>144</v>
      </c>
      <c r="E25" s="436">
        <f ca="1">VLOOKUP('Liste for tidtaking'!D57,'Liste for tidtaking'!D$5:H$78,5,FALSE)</f>
        <v>1.8049999999999997</v>
      </c>
      <c r="F25" s="209"/>
      <c r="G25" s="135">
        <v>3.2418981481481479E-2</v>
      </c>
      <c r="H25" s="136"/>
      <c r="I25" s="350">
        <f t="shared" si="1"/>
        <v>1.2468839031339029E-2</v>
      </c>
      <c r="J25" s="99">
        <f t="shared" si="2"/>
        <v>2801</v>
      </c>
      <c r="K25">
        <v>17</v>
      </c>
      <c r="L25" s="438">
        <f t="shared" si="3"/>
        <v>0.38888888888888884</v>
      </c>
      <c r="M25" s="495">
        <f t="shared" ca="1" si="4"/>
        <v>6.9079440616836739E-3</v>
      </c>
      <c r="N25" s="99">
        <v>16</v>
      </c>
      <c r="O25" s="439">
        <f t="shared" si="5"/>
        <v>0.42592592592592593</v>
      </c>
    </row>
    <row r="26" spans="2:15" ht="21" thickBot="1" x14ac:dyDescent="0.3">
      <c r="B26" s="199">
        <f t="shared" si="0"/>
        <v>19</v>
      </c>
      <c r="C26" s="106" t="s">
        <v>169</v>
      </c>
      <c r="D26" s="107" t="s">
        <v>170</v>
      </c>
      <c r="E26" s="436">
        <f ca="1">VLOOKUP('Liste for tidtaking'!D74,'Liste for tidtaking'!D$5:H$78,5,FALSE)</f>
        <v>1.5689999999999997</v>
      </c>
      <c r="F26" s="208"/>
      <c r="G26" s="135">
        <v>3.2418981481481479E-2</v>
      </c>
      <c r="H26" s="136"/>
      <c r="I26" s="350">
        <f t="shared" si="1"/>
        <v>1.2468839031339029E-2</v>
      </c>
      <c r="J26" s="99">
        <f t="shared" si="2"/>
        <v>2801</v>
      </c>
      <c r="K26">
        <v>17</v>
      </c>
      <c r="L26" s="438">
        <f t="shared" si="3"/>
        <v>0.38888888888888884</v>
      </c>
      <c r="M26" s="495">
        <f t="shared" ca="1" si="4"/>
        <v>7.9469974705793697E-3</v>
      </c>
      <c r="N26" s="99">
        <v>21</v>
      </c>
      <c r="O26" s="439">
        <f t="shared" si="5"/>
        <v>0.2407407407407407</v>
      </c>
    </row>
    <row r="27" spans="2:15" ht="21" thickBot="1" x14ac:dyDescent="0.3">
      <c r="B27" s="199">
        <f t="shared" si="0"/>
        <v>20</v>
      </c>
      <c r="C27" s="106" t="s">
        <v>254</v>
      </c>
      <c r="D27" s="107" t="s">
        <v>90</v>
      </c>
      <c r="E27" s="436">
        <f ca="1">VLOOKUP('Liste for tidtaking'!D21,'Liste for tidtaking'!D$5:H$78,5,FALSE)</f>
        <v>2.3397999999999999</v>
      </c>
      <c r="F27" s="209">
        <v>2.0555555555555556E-2</v>
      </c>
      <c r="G27" s="135"/>
      <c r="H27" s="136"/>
      <c r="I27" s="350">
        <f t="shared" si="1"/>
        <v>1.3703703703703704E-2</v>
      </c>
      <c r="J27" s="99">
        <f t="shared" si="2"/>
        <v>3078.4</v>
      </c>
      <c r="K27">
        <v>20</v>
      </c>
      <c r="L27" s="438">
        <f t="shared" si="3"/>
        <v>0.27777777777777779</v>
      </c>
      <c r="M27" s="495">
        <f t="shared" ca="1" si="4"/>
        <v>5.8567842139087547E-3</v>
      </c>
      <c r="N27" s="99">
        <v>7</v>
      </c>
      <c r="O27" s="439">
        <f t="shared" si="5"/>
        <v>0.7592592592592593</v>
      </c>
    </row>
    <row r="28" spans="2:15" ht="21" thickBot="1" x14ac:dyDescent="0.3">
      <c r="B28" s="199">
        <f t="shared" si="0"/>
        <v>21</v>
      </c>
      <c r="C28" s="106" t="s">
        <v>104</v>
      </c>
      <c r="D28" s="107" t="s">
        <v>105</v>
      </c>
      <c r="E28" s="436">
        <f ca="1">VLOOKUP('Liste for tidtaking'!D31,'Liste for tidtaking'!D$5:H$78,5,FALSE)</f>
        <v>1.7549999999999999</v>
      </c>
      <c r="F28" s="209"/>
      <c r="G28" s="135">
        <v>3.6874999999999998E-2</v>
      </c>
      <c r="H28" s="136"/>
      <c r="I28" s="350">
        <f t="shared" si="1"/>
        <v>1.4182692307692306E-2</v>
      </c>
      <c r="J28" s="99">
        <f t="shared" si="2"/>
        <v>3186</v>
      </c>
      <c r="K28">
        <v>21</v>
      </c>
      <c r="L28" s="438">
        <f t="shared" si="3"/>
        <v>0.2407407407407407</v>
      </c>
      <c r="M28" s="495">
        <f t="shared" ca="1" si="4"/>
        <v>8.0813061582292352E-3</v>
      </c>
      <c r="N28" s="99">
        <v>22</v>
      </c>
      <c r="O28" s="439">
        <f t="shared" si="5"/>
        <v>0.20370370370370372</v>
      </c>
    </row>
    <row r="29" spans="2:15" ht="21" thickBot="1" x14ac:dyDescent="0.3">
      <c r="B29" s="199">
        <f t="shared" si="0"/>
        <v>22</v>
      </c>
      <c r="C29" s="106" t="s">
        <v>117</v>
      </c>
      <c r="D29" s="107" t="s">
        <v>118</v>
      </c>
      <c r="E29" s="436">
        <f ca="1">VLOOKUP('Liste for tidtaking'!D41,'Liste for tidtaking'!D$5:H$78,5,FALSE)</f>
        <v>2.2989999999999995</v>
      </c>
      <c r="F29" s="209"/>
      <c r="G29" s="135">
        <v>3.8912037037037037E-2</v>
      </c>
      <c r="H29" s="136"/>
      <c r="I29" s="350">
        <f t="shared" si="1"/>
        <v>1.4966168091168091E-2</v>
      </c>
      <c r="J29" s="99">
        <f t="shared" si="2"/>
        <v>3362</v>
      </c>
      <c r="K29">
        <v>22</v>
      </c>
      <c r="L29" s="438">
        <f t="shared" si="3"/>
        <v>0.20370370370370372</v>
      </c>
      <c r="M29" s="495">
        <f t="shared" ca="1" si="4"/>
        <v>6.5098599787595012E-3</v>
      </c>
      <c r="N29" s="99">
        <v>14</v>
      </c>
      <c r="O29" s="439">
        <f t="shared" si="5"/>
        <v>0.5</v>
      </c>
    </row>
    <row r="30" spans="2:15" ht="21" thickBot="1" x14ac:dyDescent="0.3">
      <c r="B30" s="199">
        <f t="shared" si="0"/>
        <v>23</v>
      </c>
      <c r="C30" s="106" t="s">
        <v>131</v>
      </c>
      <c r="D30" s="107" t="s">
        <v>132</v>
      </c>
      <c r="E30" s="436">
        <f ca="1">VLOOKUP('Liste for tidtaking'!D50,'Liste for tidtaking'!D$5:H$78,5,FALSE)</f>
        <v>1.6549999999999998</v>
      </c>
      <c r="F30" s="209"/>
      <c r="G30" s="135">
        <v>4.0659722222222222E-2</v>
      </c>
      <c r="H30" s="136"/>
      <c r="I30" s="350">
        <f t="shared" si="1"/>
        <v>1.5638354700854701E-2</v>
      </c>
      <c r="J30" s="99">
        <f t="shared" si="2"/>
        <v>3513</v>
      </c>
      <c r="K30">
        <v>23</v>
      </c>
      <c r="L30" s="438">
        <f t="shared" si="3"/>
        <v>0.16666666666666663</v>
      </c>
      <c r="M30" s="495">
        <f t="shared" ca="1" si="4"/>
        <v>9.4491569189454391E-3</v>
      </c>
      <c r="N30" s="99">
        <v>23</v>
      </c>
      <c r="O30" s="439">
        <f t="shared" si="5"/>
        <v>0.16666666666666663</v>
      </c>
    </row>
    <row r="31" spans="2:15" ht="21" thickBot="1" x14ac:dyDescent="0.3">
      <c r="B31" s="199">
        <f t="shared" si="0"/>
        <v>24</v>
      </c>
      <c r="C31" s="106" t="s">
        <v>83</v>
      </c>
      <c r="D31" s="107" t="s">
        <v>84</v>
      </c>
      <c r="E31" s="436">
        <f ca="1">VLOOKUP('Liste for tidtaking'!D18,'Liste for tidtaking'!D$5:H$78,5,FALSE)</f>
        <v>2.0029999999999997</v>
      </c>
      <c r="F31" s="209">
        <v>3.0254629629629631E-2</v>
      </c>
      <c r="G31" s="18"/>
      <c r="H31" s="136"/>
      <c r="I31" s="350">
        <f t="shared" si="1"/>
        <v>2.0169753086419755E-2</v>
      </c>
      <c r="J31" s="99">
        <f t="shared" si="2"/>
        <v>4530.9333333333334</v>
      </c>
      <c r="K31">
        <v>24</v>
      </c>
      <c r="L31" s="438">
        <f t="shared" si="3"/>
        <v>0.12962962962962965</v>
      </c>
      <c r="M31" s="495">
        <f t="shared" ca="1" si="4"/>
        <v>1.0069771885381806E-2</v>
      </c>
      <c r="N31" s="99">
        <v>24</v>
      </c>
      <c r="O31" s="439">
        <f t="shared" si="5"/>
        <v>0.12962962962962965</v>
      </c>
    </row>
    <row r="32" spans="2:15" ht="21" thickBot="1" x14ac:dyDescent="0.3">
      <c r="B32" s="199">
        <v>1</v>
      </c>
      <c r="C32" s="106" t="s">
        <v>60</v>
      </c>
      <c r="D32" s="107" t="s">
        <v>61</v>
      </c>
      <c r="E32" s="436">
        <f ca="1">VLOOKUP('Liste for tidtaking'!D5,'Liste for tidtaking'!D$5:H$78,5,FALSE)</f>
        <v>1.4249999999999998</v>
      </c>
      <c r="F32" s="206"/>
      <c r="G32" s="200"/>
      <c r="H32" s="136"/>
      <c r="J32" s="99"/>
      <c r="L32" s="438"/>
      <c r="M32" s="433"/>
      <c r="N32" s="99"/>
      <c r="O32" s="434"/>
    </row>
    <row r="33" spans="2:15" ht="21" thickBot="1" x14ac:dyDescent="0.3">
      <c r="B33" s="199">
        <f t="shared" ref="B33:B66" si="6">B32+1</f>
        <v>2</v>
      </c>
      <c r="C33" s="106" t="s">
        <v>67</v>
      </c>
      <c r="D33" s="107" t="s">
        <v>68</v>
      </c>
      <c r="E33" s="436">
        <f ca="1">VLOOKUP('Liste for tidtaking'!D7,'Liste for tidtaking'!D$5:H$78,5,FALSE)</f>
        <v>1.5329999999999997</v>
      </c>
      <c r="F33" s="208"/>
      <c r="G33" s="135"/>
      <c r="H33" s="136"/>
      <c r="I33" s="350"/>
      <c r="J33" s="99"/>
      <c r="L33" s="438"/>
      <c r="M33" s="433"/>
      <c r="N33" s="99"/>
      <c r="O33" s="434"/>
    </row>
    <row r="34" spans="2:15" ht="21" thickBot="1" x14ac:dyDescent="0.3">
      <c r="B34" s="199">
        <f t="shared" si="6"/>
        <v>3</v>
      </c>
      <c r="C34" s="106" t="s">
        <v>69</v>
      </c>
      <c r="D34" s="107" t="s">
        <v>70</v>
      </c>
      <c r="E34" s="436">
        <f ca="1">VLOOKUP('Liste for tidtaking'!D9,'Liste for tidtaking'!D$5:H$78,5,FALSE)</f>
        <v>1.5329999999999997</v>
      </c>
      <c r="F34" s="209"/>
      <c r="G34" s="135" t="s">
        <v>257</v>
      </c>
      <c r="H34" s="136" t="s">
        <v>228</v>
      </c>
      <c r="I34" s="350"/>
      <c r="J34" s="99" t="e">
        <f>(F34-INT(F34))*24*60*60+(G34-INT(G34))*24*60*60*F$6/G$6</f>
        <v>#VALUE!</v>
      </c>
      <c r="K34">
        <v>25</v>
      </c>
      <c r="L34" s="438">
        <f>1-(K34-0.5)/(F$78+G$78)</f>
        <v>9.259259259259256E-2</v>
      </c>
      <c r="M34" s="437" t="e">
        <f ca="1">J34/E34</f>
        <v>#VALUE!</v>
      </c>
      <c r="N34" s="99">
        <v>25</v>
      </c>
      <c r="O34" s="439">
        <f>1-(N34-0.5)/(F$78+G$78)</f>
        <v>9.259259259259256E-2</v>
      </c>
    </row>
    <row r="35" spans="2:15" ht="21" thickBot="1" x14ac:dyDescent="0.3">
      <c r="B35" s="199">
        <f t="shared" si="6"/>
        <v>4</v>
      </c>
      <c r="C35" s="106" t="s">
        <v>71</v>
      </c>
      <c r="D35" s="107" t="s">
        <v>72</v>
      </c>
      <c r="E35" s="436">
        <f ca="1">VLOOKUP('Liste for tidtaking'!D10,'Liste for tidtaking'!D$5:H$78,5,FALSE)</f>
        <v>1.6049999999999998</v>
      </c>
      <c r="F35" s="209"/>
      <c r="G35" s="135"/>
      <c r="H35" s="136"/>
      <c r="I35" s="350"/>
      <c r="J35" s="99"/>
      <c r="L35" s="438"/>
      <c r="M35" s="437"/>
      <c r="N35" s="99"/>
      <c r="O35" s="439"/>
    </row>
    <row r="36" spans="2:15" ht="21" thickBot="1" x14ac:dyDescent="0.3">
      <c r="B36" s="199">
        <f t="shared" si="6"/>
        <v>5</v>
      </c>
      <c r="C36" s="106" t="s">
        <v>73</v>
      </c>
      <c r="D36" s="107" t="s">
        <v>74</v>
      </c>
      <c r="E36" s="436">
        <f ca="1">VLOOKUP('Liste for tidtaking'!D11,'Liste for tidtaking'!D$5:H$78,5,FALSE)</f>
        <v>1.5689999999999997</v>
      </c>
      <c r="F36" s="209"/>
      <c r="G36" s="135"/>
      <c r="H36" s="136"/>
      <c r="I36" s="350"/>
      <c r="J36" s="99"/>
      <c r="L36" s="438"/>
      <c r="M36" s="433"/>
      <c r="N36" s="99"/>
      <c r="O36" s="434"/>
    </row>
    <row r="37" spans="2:15" ht="21" thickBot="1" x14ac:dyDescent="0.3">
      <c r="B37" s="199">
        <f t="shared" si="6"/>
        <v>6</v>
      </c>
      <c r="C37" s="106" t="s">
        <v>75</v>
      </c>
      <c r="D37" s="107" t="s">
        <v>76</v>
      </c>
      <c r="E37" s="436">
        <f ca="1">VLOOKUP('Liste for tidtaking'!D12,'Liste for tidtaking'!D$5:H$78,5,FALSE)</f>
        <v>2.1669999999999998</v>
      </c>
      <c r="F37" s="211"/>
      <c r="G37" s="18"/>
      <c r="H37" s="136"/>
      <c r="I37" s="350"/>
      <c r="J37" s="99"/>
      <c r="K37" s="99"/>
      <c r="L37" s="438"/>
      <c r="M37" s="437"/>
      <c r="N37" s="99"/>
      <c r="O37" s="439"/>
    </row>
    <row r="38" spans="2:15" ht="21" thickBot="1" x14ac:dyDescent="0.3">
      <c r="B38" s="199">
        <f t="shared" si="6"/>
        <v>7</v>
      </c>
      <c r="C38" s="106" t="s">
        <v>77</v>
      </c>
      <c r="D38" s="107" t="s">
        <v>78</v>
      </c>
      <c r="E38" s="436">
        <f ca="1">VLOOKUP('Liste for tidtaking'!D13,'Liste for tidtaking'!D$5:H$78,5,FALSE)</f>
        <v>1.5689999999999997</v>
      </c>
      <c r="F38" s="209"/>
      <c r="G38" s="135"/>
      <c r="H38" s="136"/>
      <c r="I38" s="350"/>
      <c r="J38" s="99"/>
      <c r="L38" s="438"/>
      <c r="M38" s="433"/>
      <c r="N38" s="99"/>
      <c r="O38" s="434"/>
    </row>
    <row r="39" spans="2:15" ht="21" thickBot="1" x14ac:dyDescent="0.3">
      <c r="B39" s="199">
        <f t="shared" si="6"/>
        <v>8</v>
      </c>
      <c r="C39" s="106" t="s">
        <v>79</v>
      </c>
      <c r="D39" s="107" t="s">
        <v>80</v>
      </c>
      <c r="E39" s="436">
        <f ca="1">VLOOKUP('Liste for tidtaking'!D15,'Liste for tidtaking'!D$5:H$78,5,FALSE)</f>
        <v>2.1509999999999998</v>
      </c>
      <c r="F39" s="208"/>
      <c r="G39" s="268"/>
      <c r="H39" s="136"/>
      <c r="J39" s="99"/>
      <c r="L39" s="438"/>
      <c r="M39" s="433"/>
      <c r="N39" s="99"/>
      <c r="O39" s="434"/>
    </row>
    <row r="40" spans="2:15" ht="21" thickBot="1" x14ac:dyDescent="0.3">
      <c r="B40" s="199">
        <f t="shared" si="6"/>
        <v>9</v>
      </c>
      <c r="C40" s="106" t="s">
        <v>85</v>
      </c>
      <c r="D40" s="107" t="s">
        <v>86</v>
      </c>
      <c r="E40" s="436">
        <f ca="1">VLOOKUP('Liste for tidtaking'!D19,'Liste for tidtaking'!D$5:H$78,5,FALSE)</f>
        <v>2.8169999999999993</v>
      </c>
      <c r="F40" s="208"/>
      <c r="G40" s="268"/>
      <c r="H40" s="136"/>
      <c r="L40" s="438"/>
      <c r="M40" s="431"/>
      <c r="N40" s="99"/>
      <c r="O40" s="434"/>
    </row>
    <row r="41" spans="2:15" ht="21" thickBot="1" x14ac:dyDescent="0.3">
      <c r="B41" s="199">
        <f t="shared" si="6"/>
        <v>10</v>
      </c>
      <c r="C41" s="106" t="s">
        <v>93</v>
      </c>
      <c r="D41" s="107" t="s">
        <v>94</v>
      </c>
      <c r="E41" s="436">
        <f ca="1">VLOOKUP('Liste for tidtaking'!D24,'Liste for tidtaking'!D$5:H$78,5,FALSE)</f>
        <v>1.5329999999999997</v>
      </c>
      <c r="F41" s="208"/>
      <c r="G41" s="18" t="s">
        <v>258</v>
      </c>
      <c r="H41" s="136" t="s">
        <v>259</v>
      </c>
      <c r="I41" s="350"/>
      <c r="J41" s="99" t="e">
        <f>(F41-INT(F41))*24*60*60+(G41-INT(G41))*24*60*60*F$6/G$6</f>
        <v>#VALUE!</v>
      </c>
      <c r="K41">
        <v>25</v>
      </c>
      <c r="L41" s="438">
        <f>1-(K41-0.5)/(F$78+G$78)</f>
        <v>9.259259259259256E-2</v>
      </c>
      <c r="M41" s="437" t="e">
        <f ca="1">J41/E41</f>
        <v>#VALUE!</v>
      </c>
      <c r="N41" s="99">
        <v>25</v>
      </c>
      <c r="O41" s="439">
        <f>1-(N41-0.5)/(F$78+G$78)</f>
        <v>9.259259259259256E-2</v>
      </c>
    </row>
    <row r="42" spans="2:15" ht="21" thickBot="1" x14ac:dyDescent="0.3">
      <c r="B42" s="199">
        <f t="shared" si="6"/>
        <v>11</v>
      </c>
      <c r="C42" s="106" t="s">
        <v>97</v>
      </c>
      <c r="D42" s="107" t="s">
        <v>98</v>
      </c>
      <c r="E42" s="436">
        <f ca="1">VLOOKUP('Liste for tidtaking'!D26,'Liste for tidtaking'!D$5:H$78,5,FALSE)</f>
        <v>2.2989999999999995</v>
      </c>
      <c r="F42" s="208"/>
      <c r="G42" s="18"/>
      <c r="H42" s="136"/>
      <c r="L42" s="438"/>
      <c r="M42" s="431"/>
      <c r="N42" s="99"/>
      <c r="O42" s="434"/>
    </row>
    <row r="43" spans="2:15" ht="21" thickBot="1" x14ac:dyDescent="0.3">
      <c r="B43" s="199">
        <f t="shared" si="6"/>
        <v>12</v>
      </c>
      <c r="C43" s="106" t="s">
        <v>63</v>
      </c>
      <c r="D43" s="107" t="s">
        <v>99</v>
      </c>
      <c r="E43" s="436">
        <f ca="1">VLOOKUP('Liste for tidtaking'!D27,'Liste for tidtaking'!D$5:H$78,5,FALSE)</f>
        <v>1.4969999999999999</v>
      </c>
      <c r="F43" s="209"/>
      <c r="G43" s="268" t="s">
        <v>62</v>
      </c>
      <c r="H43" s="136"/>
      <c r="I43" s="350"/>
      <c r="J43" s="99"/>
      <c r="K43">
        <v>1</v>
      </c>
      <c r="L43" s="438">
        <f>1-(K43-0.5)/(F$78+G$78)</f>
        <v>0.98148148148148151</v>
      </c>
      <c r="M43" s="437"/>
      <c r="N43" s="99">
        <v>1</v>
      </c>
      <c r="O43" s="439">
        <f>1-(N43-0.5)/(F$78+G$78)</f>
        <v>0.98148148148148151</v>
      </c>
    </row>
    <row r="44" spans="2:15" ht="21" thickBot="1" x14ac:dyDescent="0.3">
      <c r="B44" s="199">
        <f t="shared" si="6"/>
        <v>13</v>
      </c>
      <c r="C44" s="106" t="s">
        <v>102</v>
      </c>
      <c r="D44" s="107" t="s">
        <v>103</v>
      </c>
      <c r="E44" s="436">
        <f ca="1">VLOOKUP('Liste for tidtaking'!D29,'Liste for tidtaking'!D$5:H$78,5,FALSE)</f>
        <v>1.4609999999999999</v>
      </c>
      <c r="F44" s="209"/>
      <c r="G44" s="135" t="s">
        <v>7</v>
      </c>
      <c r="H44" s="136"/>
      <c r="I44" s="350"/>
      <c r="J44" s="99" t="e">
        <f>(F44-INT(F44))*24*60*60+(G44-INT(G44))*24*60*60*F$6/G$6</f>
        <v>#VALUE!</v>
      </c>
      <c r="K44">
        <v>4</v>
      </c>
      <c r="L44" s="438">
        <f>1-(K44-0.5)/(F$78+G$78)</f>
        <v>0.87037037037037035</v>
      </c>
      <c r="M44" s="437" t="e">
        <f ca="1">J44/E44</f>
        <v>#VALUE!</v>
      </c>
      <c r="N44" s="99">
        <v>4</v>
      </c>
      <c r="O44" s="439">
        <f>1-(N44-0.5)/(F$78+G$78)</f>
        <v>0.87037037037037035</v>
      </c>
    </row>
    <row r="45" spans="2:15" ht="21" thickBot="1" x14ac:dyDescent="0.3">
      <c r="B45" s="199">
        <f t="shared" si="6"/>
        <v>14</v>
      </c>
      <c r="C45" s="106" t="s">
        <v>63</v>
      </c>
      <c r="D45" s="107" t="s">
        <v>106</v>
      </c>
      <c r="E45" s="436">
        <f ca="1">VLOOKUP('Liste for tidtaking'!D33,'Liste for tidtaking'!D$5:H$78,5,FALSE)</f>
        <v>1.8549999999999998</v>
      </c>
      <c r="F45" s="208"/>
      <c r="G45" s="18"/>
      <c r="H45" s="136"/>
      <c r="J45" s="99"/>
      <c r="L45" s="438"/>
      <c r="M45" s="433"/>
      <c r="N45" s="99"/>
      <c r="O45" s="434"/>
    </row>
    <row r="46" spans="2:15" ht="21" thickBot="1" x14ac:dyDescent="0.3">
      <c r="B46" s="199">
        <f t="shared" si="6"/>
        <v>15</v>
      </c>
      <c r="C46" s="106" t="s">
        <v>109</v>
      </c>
      <c r="D46" s="107" t="s">
        <v>110</v>
      </c>
      <c r="E46" s="436">
        <f ca="1">VLOOKUP('Liste for tidtaking'!D35,'Liste for tidtaking'!D$5:H$78,5,FALSE)</f>
        <v>2.0769999999999995</v>
      </c>
      <c r="F46" s="209"/>
      <c r="G46" s="135" t="s">
        <v>255</v>
      </c>
      <c r="H46" s="136" t="s">
        <v>256</v>
      </c>
      <c r="I46" s="350"/>
      <c r="J46" s="99" t="e">
        <f>(F46-INT(F46))*24*60*60+(G46-INT(G46))*24*60*60*F$6/G$6</f>
        <v>#VALUE!</v>
      </c>
      <c r="K46">
        <v>25</v>
      </c>
      <c r="L46" s="438">
        <f>1-(K46-0.5)/(F$78+G$78)</f>
        <v>9.259259259259256E-2</v>
      </c>
      <c r="M46" s="437" t="e">
        <f ca="1">J46/E46</f>
        <v>#VALUE!</v>
      </c>
      <c r="N46" s="99">
        <v>25</v>
      </c>
      <c r="O46" s="439">
        <f>1-(N46-0.5)/(F$78+G$78)</f>
        <v>9.259259259259256E-2</v>
      </c>
    </row>
    <row r="47" spans="2:15" ht="21" thickBot="1" x14ac:dyDescent="0.3">
      <c r="B47" s="199">
        <f t="shared" si="6"/>
        <v>16</v>
      </c>
      <c r="C47" s="106" t="s">
        <v>111</v>
      </c>
      <c r="D47" s="107" t="s">
        <v>112</v>
      </c>
      <c r="E47" s="436">
        <f ca="1">VLOOKUP('Liste for tidtaking'!D36,'Liste for tidtaking'!D$5:H$78,5,FALSE)</f>
        <v>1.4609999999999999</v>
      </c>
      <c r="F47" s="209"/>
      <c r="G47" s="268"/>
      <c r="H47" s="136"/>
      <c r="I47" s="350"/>
      <c r="J47" s="99"/>
      <c r="L47" s="438"/>
      <c r="M47" s="433"/>
      <c r="N47" s="99"/>
      <c r="O47" s="434"/>
    </row>
    <row r="48" spans="2:15" ht="21" thickBot="1" x14ac:dyDescent="0.3">
      <c r="B48" s="199">
        <f t="shared" si="6"/>
        <v>17</v>
      </c>
      <c r="C48" s="106" t="s">
        <v>113</v>
      </c>
      <c r="D48" s="107" t="s">
        <v>114</v>
      </c>
      <c r="E48" s="436">
        <f ca="1">VLOOKUP('Liste for tidtaking'!D38,'Liste for tidtaking'!D$5:H$78,5,FALSE)</f>
        <v>2.6998000000000002</v>
      </c>
      <c r="F48" s="208"/>
      <c r="G48" s="18"/>
      <c r="H48" s="136"/>
      <c r="L48" s="438"/>
      <c r="M48" s="431"/>
      <c r="N48" s="99"/>
      <c r="O48" s="434"/>
    </row>
    <row r="49" spans="2:15" ht="21" thickBot="1" x14ac:dyDescent="0.3">
      <c r="B49" s="199">
        <f t="shared" si="6"/>
        <v>18</v>
      </c>
      <c r="C49" s="106" t="s">
        <v>119</v>
      </c>
      <c r="D49" s="107" t="s">
        <v>120</v>
      </c>
      <c r="E49" s="436">
        <f ca="1">VLOOKUP('Liste for tidtaking'!D42,'Liste for tidtaking'!D$5:H$78,5,FALSE)</f>
        <v>1.6549999999999998</v>
      </c>
      <c r="F49" s="209"/>
      <c r="G49" s="209"/>
      <c r="H49" s="136"/>
      <c r="J49" s="99"/>
      <c r="L49" s="438"/>
      <c r="M49" s="433"/>
      <c r="N49" s="99"/>
      <c r="O49" s="434"/>
    </row>
    <row r="50" spans="2:15" ht="21" thickBot="1" x14ac:dyDescent="0.3">
      <c r="B50" s="199">
        <f t="shared" si="6"/>
        <v>19</v>
      </c>
      <c r="C50" s="106" t="s">
        <v>121</v>
      </c>
      <c r="D50" s="107" t="s">
        <v>122</v>
      </c>
      <c r="E50" s="436">
        <f ca="1">VLOOKUP('Liste for tidtaking'!D43,'Liste for tidtaking'!D$5:H$78,5,FALSE)</f>
        <v>1.4609999999999999</v>
      </c>
      <c r="F50" s="209"/>
      <c r="G50" s="86" t="s">
        <v>7</v>
      </c>
      <c r="H50" s="136"/>
      <c r="J50" s="99" t="e">
        <f>(F50-INT(F50))*24*60*60+(G50-INT(G50))*24*60*60*F$6/G$6</f>
        <v>#VALUE!</v>
      </c>
      <c r="K50">
        <v>4</v>
      </c>
      <c r="L50" s="438">
        <f>1-(K50-0.5)/(F$78+G$78)</f>
        <v>0.87037037037037035</v>
      </c>
      <c r="M50" s="437" t="e">
        <f ca="1">J50/E50</f>
        <v>#VALUE!</v>
      </c>
      <c r="N50" s="99">
        <v>4</v>
      </c>
      <c r="O50" s="439">
        <f>1-(N50-0.5)/(F$78+G$78)</f>
        <v>0.87037037037037035</v>
      </c>
    </row>
    <row r="51" spans="2:15" ht="21" thickBot="1" x14ac:dyDescent="0.3">
      <c r="B51" s="199">
        <f t="shared" si="6"/>
        <v>20</v>
      </c>
      <c r="C51" s="106" t="s">
        <v>125</v>
      </c>
      <c r="D51" s="107" t="s">
        <v>126</v>
      </c>
      <c r="E51" s="436">
        <f ca="1">VLOOKUP('Liste for tidtaking'!D47,'Liste for tidtaking'!D$5:H$78,5,FALSE)</f>
        <v>1.9489999999999998</v>
      </c>
      <c r="F51" s="209"/>
      <c r="G51" s="18"/>
      <c r="H51" s="136"/>
      <c r="I51" s="350"/>
      <c r="J51" s="99"/>
      <c r="L51" s="438"/>
      <c r="M51" s="437"/>
      <c r="N51" s="99"/>
      <c r="O51" s="439"/>
    </row>
    <row r="52" spans="2:15" ht="21" thickBot="1" x14ac:dyDescent="0.3">
      <c r="B52" s="199">
        <f t="shared" si="6"/>
        <v>21</v>
      </c>
      <c r="C52" s="106" t="s">
        <v>129</v>
      </c>
      <c r="D52" s="107" t="s">
        <v>130</v>
      </c>
      <c r="E52" s="436">
        <f ca="1">VLOOKUP('Liste for tidtaking'!D49,'Liste for tidtaking'!D$5:H$78,5,FALSE)</f>
        <v>2.0769999999999995</v>
      </c>
      <c r="F52" s="209"/>
      <c r="G52" s="135"/>
      <c r="H52" s="136"/>
      <c r="J52" s="99"/>
      <c r="L52" s="438"/>
      <c r="M52" s="433"/>
      <c r="N52" s="99"/>
      <c r="O52" s="434"/>
    </row>
    <row r="53" spans="2:15" ht="21" thickBot="1" x14ac:dyDescent="0.3">
      <c r="B53" s="199">
        <f t="shared" si="6"/>
        <v>22</v>
      </c>
      <c r="C53" s="106" t="s">
        <v>133</v>
      </c>
      <c r="D53" s="107" t="s">
        <v>134</v>
      </c>
      <c r="E53" s="436">
        <f ca="1">VLOOKUP('Liste for tidtaking'!D51,'Liste for tidtaking'!D$5:H$78,5,FALSE)</f>
        <v>2.4469999999999996</v>
      </c>
      <c r="F53" s="208"/>
      <c r="G53" s="135"/>
      <c r="H53" s="136"/>
      <c r="I53" s="350"/>
      <c r="J53" s="99"/>
      <c r="L53" s="438"/>
      <c r="M53" s="433"/>
      <c r="N53" s="99"/>
      <c r="O53" s="434"/>
    </row>
    <row r="54" spans="2:15" ht="21" thickBot="1" x14ac:dyDescent="0.3">
      <c r="B54" s="199">
        <f t="shared" si="6"/>
        <v>23</v>
      </c>
      <c r="C54" s="106" t="s">
        <v>73</v>
      </c>
      <c r="D54" s="107" t="s">
        <v>140</v>
      </c>
      <c r="E54" s="436">
        <f ca="1">VLOOKUP('Liste for tidtaking'!D55,'Liste for tidtaking'!D$5:H$78,5,FALSE)</f>
        <v>1.7049999999999998</v>
      </c>
      <c r="F54" s="208"/>
      <c r="G54" s="18"/>
      <c r="H54" s="136"/>
      <c r="L54" s="438"/>
      <c r="M54" s="431"/>
      <c r="N54" s="99"/>
      <c r="O54" s="434"/>
    </row>
    <row r="55" spans="2:15" ht="21" thickBot="1" x14ac:dyDescent="0.3">
      <c r="B55" s="199">
        <f t="shared" si="6"/>
        <v>24</v>
      </c>
      <c r="C55" s="106" t="s">
        <v>141</v>
      </c>
      <c r="D55" s="107" t="s">
        <v>142</v>
      </c>
      <c r="E55" s="436">
        <f ca="1">VLOOKUP('Liste for tidtaking'!D56,'Liste for tidtaking'!D$5:H$78,5,FALSE)</f>
        <v>1.8421999999999998</v>
      </c>
      <c r="F55" s="208"/>
      <c r="G55" s="18"/>
      <c r="H55" s="136"/>
      <c r="L55" s="438"/>
      <c r="M55" s="431"/>
      <c r="N55" s="99"/>
      <c r="O55" s="434"/>
    </row>
    <row r="56" spans="2:15" ht="21" thickBot="1" x14ac:dyDescent="0.3">
      <c r="B56" s="199">
        <f t="shared" si="6"/>
        <v>25</v>
      </c>
      <c r="C56" s="106" t="s">
        <v>145</v>
      </c>
      <c r="D56" s="107" t="s">
        <v>146</v>
      </c>
      <c r="E56" s="436">
        <f ca="1">VLOOKUP('Liste for tidtaking'!D58,'Liste for tidtaking'!D$5:H$78,5,FALSE)</f>
        <v>1.5689999999999997</v>
      </c>
      <c r="F56" s="208"/>
      <c r="G56" s="18"/>
      <c r="H56" s="136"/>
      <c r="L56" s="438"/>
      <c r="M56" s="431"/>
      <c r="N56" s="99"/>
      <c r="O56" s="434"/>
    </row>
    <row r="57" spans="2:15" ht="21" thickBot="1" x14ac:dyDescent="0.3">
      <c r="B57" s="199">
        <f t="shared" si="6"/>
        <v>26</v>
      </c>
      <c r="C57" s="106" t="s">
        <v>79</v>
      </c>
      <c r="D57" s="107" t="s">
        <v>147</v>
      </c>
      <c r="E57" s="436">
        <f ca="1">VLOOKUP('Liste for tidtaking'!D59,'Liste for tidtaking'!D$5:H$78,5,FALSE)</f>
        <v>1.9289999999999998</v>
      </c>
      <c r="F57" s="208"/>
      <c r="G57" s="18"/>
      <c r="H57" s="136"/>
      <c r="I57" s="350"/>
      <c r="J57" s="99"/>
      <c r="L57" s="438"/>
      <c r="M57" s="437"/>
      <c r="N57" s="99"/>
      <c r="O57" s="439"/>
    </row>
    <row r="58" spans="2:15" ht="21" thickBot="1" x14ac:dyDescent="0.3">
      <c r="B58" s="199">
        <f t="shared" si="6"/>
        <v>27</v>
      </c>
      <c r="C58" s="106" t="s">
        <v>150</v>
      </c>
      <c r="D58" s="107" t="s">
        <v>151</v>
      </c>
      <c r="E58" s="436">
        <f ca="1">VLOOKUP('Liste for tidtaking'!D62,'Liste for tidtaking'!D$5:H$78,5,FALSE)</f>
        <v>1.8065999999999998</v>
      </c>
      <c r="F58" s="208"/>
      <c r="G58" s="135"/>
      <c r="H58" s="136"/>
      <c r="L58" s="438"/>
      <c r="M58" s="431"/>
      <c r="N58" s="99"/>
      <c r="O58" s="434"/>
    </row>
    <row r="59" spans="2:15" ht="21" thickBot="1" x14ac:dyDescent="0.3">
      <c r="B59" s="199">
        <f t="shared" si="6"/>
        <v>28</v>
      </c>
      <c r="C59" s="106" t="s">
        <v>152</v>
      </c>
      <c r="D59" s="107" t="s">
        <v>153</v>
      </c>
      <c r="E59" s="436">
        <f ca="1">VLOOKUP('Liste for tidtaking'!D63,'Liste for tidtaking'!D$5:H$78,5,FALSE)</f>
        <v>1.8049999999999997</v>
      </c>
      <c r="F59" s="208"/>
      <c r="G59" s="18"/>
      <c r="H59" s="136"/>
      <c r="I59" s="350"/>
      <c r="J59" s="99"/>
      <c r="L59" s="438"/>
      <c r="M59" s="433"/>
      <c r="N59" s="99"/>
      <c r="O59" s="432"/>
    </row>
    <row r="60" spans="2:15" ht="21" thickBot="1" x14ac:dyDescent="0.3">
      <c r="B60" s="199">
        <f t="shared" si="6"/>
        <v>29</v>
      </c>
      <c r="C60" s="113" t="s">
        <v>154</v>
      </c>
      <c r="D60" s="201" t="s">
        <v>155</v>
      </c>
      <c r="E60" s="436">
        <f ca="1">VLOOKUP('Liste for tidtaking'!D64,'Liste for tidtaking'!D$5:H$78,5,FALSE)</f>
        <v>1.9489999999999998</v>
      </c>
      <c r="F60" s="282"/>
      <c r="G60" s="18"/>
      <c r="H60" s="136"/>
      <c r="L60" s="438"/>
      <c r="M60" s="431"/>
      <c r="N60" s="99"/>
      <c r="O60" s="434"/>
    </row>
    <row r="61" spans="2:15" ht="21" thickBot="1" x14ac:dyDescent="0.3">
      <c r="B61" s="199">
        <f t="shared" si="6"/>
        <v>30</v>
      </c>
      <c r="C61" s="113" t="s">
        <v>156</v>
      </c>
      <c r="D61" s="201" t="s">
        <v>157</v>
      </c>
      <c r="E61" s="436">
        <f ca="1">VLOOKUP('Liste for tidtaking'!D65,'Liste for tidtaking'!D$5:H$78,5,FALSE)</f>
        <v>1.8777999999999997</v>
      </c>
      <c r="F61" s="282"/>
      <c r="G61" s="135"/>
      <c r="H61" s="136"/>
      <c r="I61" s="350"/>
      <c r="J61" s="99"/>
      <c r="L61" s="438"/>
      <c r="M61" s="433"/>
      <c r="N61" s="99"/>
      <c r="O61" s="434"/>
    </row>
    <row r="62" spans="2:15" ht="21" thickBot="1" x14ac:dyDescent="0.3">
      <c r="B62" s="199">
        <f t="shared" si="6"/>
        <v>31</v>
      </c>
      <c r="C62" s="113" t="s">
        <v>160</v>
      </c>
      <c r="D62" s="108" t="s">
        <v>161</v>
      </c>
      <c r="E62" s="436">
        <f ca="1">VLOOKUP('Liste for tidtaking'!D68,'Liste for tidtaking'!D$5:H$78,5,FALSE)</f>
        <v>2.2249999999999996</v>
      </c>
      <c r="F62" s="210"/>
      <c r="G62" s="277"/>
      <c r="H62" s="136"/>
      <c r="I62" s="350"/>
      <c r="J62" s="99"/>
      <c r="L62" s="438"/>
      <c r="M62" s="433"/>
      <c r="N62" s="99"/>
      <c r="O62" s="434"/>
    </row>
    <row r="63" spans="2:15" ht="21" thickBot="1" x14ac:dyDescent="0.3">
      <c r="B63" s="199">
        <f t="shared" si="6"/>
        <v>32</v>
      </c>
      <c r="C63" s="113" t="s">
        <v>167</v>
      </c>
      <c r="D63" s="201" t="s">
        <v>168</v>
      </c>
      <c r="E63" s="436">
        <f ca="1">VLOOKUP('Liste for tidtaking'!D73,'Liste for tidtaking'!D$5:H$78,5,FALSE)</f>
        <v>2.2989999999999995</v>
      </c>
      <c r="F63" s="210"/>
      <c r="G63" s="18"/>
      <c r="H63" s="136"/>
      <c r="I63" s="350"/>
      <c r="J63" s="99"/>
      <c r="L63" s="438"/>
      <c r="M63" s="437"/>
      <c r="N63" s="99"/>
      <c r="O63" s="439"/>
    </row>
    <row r="64" spans="2:15" ht="21" thickBot="1" x14ac:dyDescent="0.3">
      <c r="B64" s="199">
        <f t="shared" si="6"/>
        <v>33</v>
      </c>
      <c r="C64" s="113" t="s">
        <v>171</v>
      </c>
      <c r="D64" s="201" t="s">
        <v>172</v>
      </c>
      <c r="E64" s="436">
        <f ca="1">VLOOKUP('Liste for tidtaking'!D75,'Liste for tidtaking'!D$5:H$78,5,FALSE)</f>
        <v>1.8549999999999998</v>
      </c>
      <c r="F64" s="210"/>
      <c r="G64" s="135"/>
      <c r="H64" s="136"/>
      <c r="I64" s="350"/>
      <c r="J64" s="99"/>
      <c r="L64" s="438"/>
      <c r="M64" s="433"/>
      <c r="N64" s="99"/>
      <c r="O64" s="434"/>
    </row>
    <row r="65" spans="2:18" ht="20" thickBot="1" x14ac:dyDescent="0.3">
      <c r="B65" s="199">
        <f t="shared" si="6"/>
        <v>34</v>
      </c>
      <c r="C65" s="113"/>
      <c r="D65" s="108"/>
      <c r="E65" s="445"/>
      <c r="F65" s="277"/>
      <c r="G65" s="200"/>
      <c r="H65" s="136"/>
      <c r="L65" s="438"/>
      <c r="M65" s="431"/>
      <c r="N65" s="99"/>
      <c r="O65" s="434"/>
    </row>
    <row r="66" spans="2:18" ht="20" thickBot="1" x14ac:dyDescent="0.3">
      <c r="B66" s="199">
        <f t="shared" si="6"/>
        <v>35</v>
      </c>
      <c r="C66" s="113"/>
      <c r="D66" s="108"/>
      <c r="E66" s="201"/>
      <c r="F66" s="210"/>
      <c r="G66" s="18"/>
      <c r="H66" s="136"/>
      <c r="J66" s="99"/>
      <c r="L66" s="438"/>
      <c r="M66" s="433"/>
      <c r="N66" s="99"/>
      <c r="O66" s="434"/>
    </row>
    <row r="67" spans="2:18" ht="19" x14ac:dyDescent="0.25">
      <c r="B67" s="39"/>
      <c r="C67" s="39"/>
      <c r="D67" s="39"/>
      <c r="E67" s="39"/>
      <c r="F67" s="348"/>
      <c r="G67" s="227"/>
      <c r="H67" s="349"/>
    </row>
    <row r="68" spans="2:18" ht="19" x14ac:dyDescent="0.25">
      <c r="B68" s="39"/>
      <c r="C68" s="39"/>
      <c r="D68" s="39"/>
      <c r="E68" s="39"/>
      <c r="F68" s="348"/>
      <c r="G68" s="227"/>
      <c r="H68" s="349"/>
    </row>
    <row r="69" spans="2:18" ht="19" x14ac:dyDescent="0.25">
      <c r="B69" s="39"/>
      <c r="C69" s="39"/>
      <c r="D69" s="39"/>
      <c r="E69" s="39"/>
      <c r="F69" s="348"/>
      <c r="G69" s="227"/>
      <c r="H69" s="349"/>
    </row>
    <row r="70" spans="2:18" ht="19" x14ac:dyDescent="0.25">
      <c r="B70" s="39"/>
      <c r="C70" s="39"/>
      <c r="D70" s="39"/>
      <c r="E70" s="39"/>
      <c r="F70" s="348"/>
      <c r="G70" s="227"/>
      <c r="H70" s="349"/>
    </row>
    <row r="71" spans="2:18" ht="19" x14ac:dyDescent="0.25">
      <c r="B71" s="39"/>
      <c r="C71" s="39"/>
      <c r="D71" s="39"/>
      <c r="E71" s="39"/>
      <c r="F71" s="348"/>
      <c r="G71" s="227"/>
      <c r="H71" s="349"/>
    </row>
    <row r="72" spans="2:18" ht="19" x14ac:dyDescent="0.25">
      <c r="B72" s="39"/>
      <c r="C72" s="39"/>
      <c r="D72" s="39"/>
      <c r="E72" s="39"/>
      <c r="F72" s="348"/>
      <c r="G72" s="227"/>
      <c r="H72" s="349"/>
    </row>
    <row r="73" spans="2:18" ht="19" x14ac:dyDescent="0.25">
      <c r="B73" s="39"/>
      <c r="C73" s="39"/>
      <c r="D73" s="39"/>
      <c r="E73" s="39"/>
      <c r="F73" s="348"/>
      <c r="G73" s="227"/>
      <c r="H73" s="349"/>
    </row>
    <row r="74" spans="2:18" ht="19" x14ac:dyDescent="0.25">
      <c r="B74" s="39"/>
      <c r="C74" s="39"/>
      <c r="D74" s="39"/>
      <c r="E74" s="39"/>
      <c r="F74" s="348"/>
      <c r="G74" s="227"/>
      <c r="H74" s="349"/>
    </row>
    <row r="75" spans="2:18" ht="19" x14ac:dyDescent="0.25">
      <c r="B75" s="39"/>
      <c r="C75" s="39"/>
      <c r="D75" s="39"/>
      <c r="E75" s="39"/>
      <c r="F75" s="348"/>
      <c r="G75" s="227"/>
      <c r="H75" s="349"/>
    </row>
    <row r="76" spans="2:18" ht="19" x14ac:dyDescent="0.25">
      <c r="B76" s="39"/>
      <c r="C76" s="39"/>
      <c r="D76" s="39"/>
      <c r="E76" s="39"/>
      <c r="F76" s="348"/>
      <c r="G76" s="227"/>
      <c r="H76" s="349"/>
    </row>
    <row r="77" spans="2:18" ht="19" x14ac:dyDescent="0.25">
      <c r="F77" s="15"/>
      <c r="G77" s="15"/>
      <c r="R77" s="114"/>
    </row>
    <row r="78" spans="2:18" x14ac:dyDescent="0.2">
      <c r="D78" t="s">
        <v>173</v>
      </c>
      <c r="F78" s="196">
        <f>COUNT(F8:F77)+COUNTIF(F8:F77,"Brutt")+COUNTIF(F8:F77,"(*)")</f>
        <v>2</v>
      </c>
      <c r="G78" s="196">
        <f>COUNT(G8:G77)+COUNTIF(G8:G77,"Brutt")+COUNTIF(G8:G77,"(*)")</f>
        <v>25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IF(SUM(F8:F77)=0," ",AVERAGE(F8:F77))</f>
        <v>2.5405092592592594E-2</v>
      </c>
      <c r="G80" s="103">
        <f>IF(SUM(G8:G77)=0," ",AVERAGE(G8:G77))</f>
        <v>2.8757365319865322E-2</v>
      </c>
      <c r="H80" s="103">
        <f>IF(SUM(F8:H77)=0," ",AVERAGE(F8:H77))</f>
        <v>2.8478009259259262E-2</v>
      </c>
    </row>
    <row r="81" spans="6:7" x14ac:dyDescent="0.2">
      <c r="F81" s="15"/>
      <c r="G81" s="15"/>
    </row>
    <row r="82" spans="6:7" x14ac:dyDescent="0.2">
      <c r="G82" s="15"/>
    </row>
  </sheetData>
  <autoFilter ref="B7:P66" xr:uid="{1CC83E89-2611-AC4C-B712-930F59FE1D38}">
    <sortState xmlns:xlrd2="http://schemas.microsoft.com/office/spreadsheetml/2017/richdata2" ref="B8:P66">
      <sortCondition ref="I7:I66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CA3F0-A057-7E4E-81E2-400B0ADE4916}">
  <dimension ref="A1:S82"/>
  <sheetViews>
    <sheetView workbookViewId="0">
      <selection activeCell="A68" sqref="A68:XFD72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19" x14ac:dyDescent="0.2">
      <c r="A1" s="15"/>
      <c r="G1" s="15"/>
    </row>
    <row r="2" spans="1:19" x14ac:dyDescent="0.2">
      <c r="G2" s="15"/>
    </row>
    <row r="3" spans="1:19" ht="26" x14ac:dyDescent="0.3">
      <c r="B3" s="21" t="s">
        <v>260</v>
      </c>
      <c r="C3" s="266" t="s">
        <v>42</v>
      </c>
      <c r="F3" s="15"/>
      <c r="G3" s="15"/>
    </row>
    <row r="4" spans="1:19" ht="17" thickBot="1" x14ac:dyDescent="0.25">
      <c r="B4" s="15"/>
      <c r="F4" s="15"/>
      <c r="G4" s="15"/>
    </row>
    <row r="5" spans="1:19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19" ht="20" thickBot="1" x14ac:dyDescent="0.3">
      <c r="B6" s="104"/>
      <c r="C6" s="198"/>
      <c r="D6" s="198"/>
      <c r="E6" s="198"/>
      <c r="F6" s="226">
        <v>1.1000000000000001</v>
      </c>
      <c r="G6" s="204">
        <v>2.2000000000000002</v>
      </c>
      <c r="H6" s="204"/>
      <c r="J6" s="194"/>
      <c r="K6" s="194"/>
      <c r="M6" s="431"/>
      <c r="O6" s="432"/>
    </row>
    <row r="7" spans="1:19" ht="20" thickBot="1" x14ac:dyDescent="0.3">
      <c r="B7" s="104"/>
      <c r="C7" s="212"/>
      <c r="D7" s="212"/>
      <c r="E7" s="212"/>
      <c r="F7" s="206"/>
      <c r="G7" s="200"/>
      <c r="H7" s="136"/>
      <c r="Q7" s="111" t="s">
        <v>201</v>
      </c>
    </row>
    <row r="8" spans="1:19" ht="21" thickBot="1" x14ac:dyDescent="0.3">
      <c r="B8" s="199">
        <f t="shared" ref="B8:B31" si="0">B7+1</f>
        <v>1</v>
      </c>
      <c r="C8" s="106" t="s">
        <v>127</v>
      </c>
      <c r="D8" s="107" t="s">
        <v>128</v>
      </c>
      <c r="E8" s="436">
        <f ca="1">VLOOKUP('Liste for tidtaking'!D48,'Liste for tidtaking'!D$5:H$78,5,FALSE)</f>
        <v>1.4969999999999999</v>
      </c>
      <c r="F8" s="209"/>
      <c r="G8" s="86">
        <v>1.7256944444444443E-2</v>
      </c>
      <c r="H8" s="136"/>
      <c r="I8" s="350">
        <f t="shared" ref="I8:I31" si="1">IF(F8&gt;0,F8/F$6,G8/G$6)</f>
        <v>7.844065656565655E-3</v>
      </c>
      <c r="J8" s="99">
        <f t="shared" ref="J8:J31" si="2">(F8-INT(F8))*24*60*60*G$6/F$6+(G8-INT(G8))*24*60*60</f>
        <v>1490.9999999999998</v>
      </c>
      <c r="K8">
        <v>1</v>
      </c>
      <c r="L8" s="438">
        <f t="shared" ref="L8:L31" si="3">1-(K8-0.5)/(F$78+G$78)</f>
        <v>0.98148148148148151</v>
      </c>
      <c r="M8" s="495">
        <f t="shared" ref="M8:M31" ca="1" si="4">I8/E8</f>
        <v>5.2398568180131297E-3</v>
      </c>
      <c r="N8" s="99">
        <v>1</v>
      </c>
      <c r="O8" s="439">
        <f t="shared" ref="O8:O31" si="5">1-(N8-0.5)/(F$78+G$78)</f>
        <v>0.98148148148148151</v>
      </c>
      <c r="Q8" s="110" t="s">
        <v>202</v>
      </c>
      <c r="R8" s="110"/>
      <c r="S8" s="111" t="s">
        <v>203</v>
      </c>
    </row>
    <row r="9" spans="1:19" ht="21" thickBot="1" x14ac:dyDescent="0.3">
      <c r="B9" s="199">
        <f t="shared" si="0"/>
        <v>2</v>
      </c>
      <c r="C9" s="106" t="s">
        <v>121</v>
      </c>
      <c r="D9" s="107" t="s">
        <v>122</v>
      </c>
      <c r="E9" s="436">
        <f ca="1">VLOOKUP('Liste for tidtaking'!D43,'Liste for tidtaking'!D$5:H$78,5,FALSE)</f>
        <v>1.4609999999999999</v>
      </c>
      <c r="F9" s="209"/>
      <c r="G9" s="86">
        <v>2.0729166666666667E-2</v>
      </c>
      <c r="H9" s="136"/>
      <c r="I9" s="350">
        <f t="shared" si="1"/>
        <v>9.4223484848484848E-3</v>
      </c>
      <c r="J9" s="99">
        <f t="shared" si="2"/>
        <v>1791</v>
      </c>
      <c r="K9">
        <v>2</v>
      </c>
      <c r="L9" s="438">
        <f t="shared" si="3"/>
        <v>0.94444444444444442</v>
      </c>
      <c r="M9" s="495">
        <f t="shared" ca="1" si="4"/>
        <v>6.4492460539688472E-3</v>
      </c>
      <c r="N9" s="99">
        <v>4</v>
      </c>
      <c r="O9" s="439">
        <f t="shared" si="5"/>
        <v>0.87037037037037035</v>
      </c>
      <c r="Q9" s="110" t="s">
        <v>205</v>
      </c>
      <c r="R9" s="110"/>
      <c r="S9" s="111" t="s">
        <v>206</v>
      </c>
    </row>
    <row r="10" spans="1:19" ht="21" thickBot="1" x14ac:dyDescent="0.3">
      <c r="B10" s="199">
        <f t="shared" si="0"/>
        <v>3</v>
      </c>
      <c r="C10" s="106" t="s">
        <v>65</v>
      </c>
      <c r="D10" s="107" t="s">
        <v>66</v>
      </c>
      <c r="E10" s="436">
        <f ca="1">VLOOKUP('Liste for tidtaking'!D6,'Liste for tidtaking'!D$5:H$78,5,FALSE)</f>
        <v>1.5689999999999997</v>
      </c>
      <c r="F10" s="208"/>
      <c r="G10" s="135">
        <v>2.2164351851851852E-2</v>
      </c>
      <c r="H10" s="136"/>
      <c r="I10" s="350">
        <f t="shared" si="1"/>
        <v>1.0074705387205386E-2</v>
      </c>
      <c r="J10" s="99">
        <f t="shared" si="2"/>
        <v>1915</v>
      </c>
      <c r="K10">
        <v>3</v>
      </c>
      <c r="L10" s="438">
        <f t="shared" si="3"/>
        <v>0.90740740740740744</v>
      </c>
      <c r="M10" s="495">
        <f t="shared" ca="1" si="4"/>
        <v>6.4210996731710566E-3</v>
      </c>
      <c r="N10" s="99">
        <v>6</v>
      </c>
      <c r="O10" s="439">
        <f t="shared" si="5"/>
        <v>0.79629629629629628</v>
      </c>
      <c r="Q10" s="110" t="s">
        <v>179</v>
      </c>
      <c r="R10" s="110"/>
      <c r="S10" s="111" t="s">
        <v>7</v>
      </c>
    </row>
    <row r="11" spans="1:19" ht="21" thickBot="1" x14ac:dyDescent="0.3">
      <c r="B11" s="199">
        <f t="shared" si="0"/>
        <v>4</v>
      </c>
      <c r="C11" s="106" t="s">
        <v>89</v>
      </c>
      <c r="D11" s="107" t="s">
        <v>326</v>
      </c>
      <c r="E11" s="436">
        <f ca="1">VLOOKUP('Liste for tidtaking'!D22,'Liste for tidtaking'!D$5:H$78,5,FALSE)</f>
        <v>1.7549999999999999</v>
      </c>
      <c r="F11" s="209"/>
      <c r="G11" s="135">
        <v>2.2199074074074072E-2</v>
      </c>
      <c r="H11" s="136"/>
      <c r="I11" s="350">
        <f t="shared" si="1"/>
        <v>1.0090488215488214E-2</v>
      </c>
      <c r="J11" s="99">
        <f t="shared" si="2"/>
        <v>1918</v>
      </c>
      <c r="K11">
        <v>4</v>
      </c>
      <c r="L11" s="438">
        <f t="shared" si="3"/>
        <v>0.87037037037037035</v>
      </c>
      <c r="M11" s="495">
        <f t="shared" ca="1" si="4"/>
        <v>5.7495659347511193E-3</v>
      </c>
      <c r="N11" s="99">
        <v>3</v>
      </c>
      <c r="O11" s="439">
        <f t="shared" si="5"/>
        <v>0.90740740740740744</v>
      </c>
    </row>
    <row r="12" spans="1:19" ht="21" thickBot="1" x14ac:dyDescent="0.3">
      <c r="B12" s="199">
        <f t="shared" si="0"/>
        <v>5</v>
      </c>
      <c r="C12" s="106" t="s">
        <v>102</v>
      </c>
      <c r="D12" s="107" t="s">
        <v>103</v>
      </c>
      <c r="E12" s="436">
        <f ca="1">VLOOKUP('Liste for tidtaking'!D29,'Liste for tidtaking'!D$5:H$78,5,FALSE)</f>
        <v>1.4609999999999999</v>
      </c>
      <c r="F12" s="209"/>
      <c r="G12" s="135">
        <v>2.267361111111111E-2</v>
      </c>
      <c r="H12" s="136"/>
      <c r="I12" s="350">
        <f t="shared" si="1"/>
        <v>1.0306186868686867E-2</v>
      </c>
      <c r="J12" s="99">
        <f t="shared" si="2"/>
        <v>1959</v>
      </c>
      <c r="K12">
        <v>5</v>
      </c>
      <c r="L12" s="438">
        <f t="shared" si="3"/>
        <v>0.83333333333333337</v>
      </c>
      <c r="M12" s="495">
        <f t="shared" ca="1" si="4"/>
        <v>7.0542004576912174E-3</v>
      </c>
      <c r="N12" s="99">
        <v>10</v>
      </c>
      <c r="O12" s="439">
        <f t="shared" si="5"/>
        <v>0.64814814814814814</v>
      </c>
      <c r="Q12" s="111" t="s">
        <v>208</v>
      </c>
    </row>
    <row r="13" spans="1:19" ht="21" thickBot="1" x14ac:dyDescent="0.3">
      <c r="B13" s="199">
        <f t="shared" si="0"/>
        <v>6</v>
      </c>
      <c r="C13" s="106" t="s">
        <v>91</v>
      </c>
      <c r="D13" s="107" t="s">
        <v>92</v>
      </c>
      <c r="E13" s="436">
        <f ca="1">VLOOKUP('Liste for tidtaking'!D23,'Liste for tidtaking'!D$5:H$78,5,FALSE)</f>
        <v>1.6049999999999998</v>
      </c>
      <c r="F13" s="302"/>
      <c r="G13" s="86">
        <v>2.2997685185185184E-2</v>
      </c>
      <c r="H13" s="136"/>
      <c r="I13" s="350">
        <f t="shared" si="1"/>
        <v>1.0453493265993265E-2</v>
      </c>
      <c r="J13" s="99">
        <f t="shared" si="2"/>
        <v>1986.9999999999995</v>
      </c>
      <c r="K13">
        <v>6</v>
      </c>
      <c r="L13" s="438">
        <f t="shared" si="3"/>
        <v>0.79629629629629628</v>
      </c>
      <c r="M13" s="495">
        <f t="shared" ca="1" si="4"/>
        <v>6.5130799165067079E-3</v>
      </c>
      <c r="N13" s="99">
        <v>5</v>
      </c>
      <c r="O13" s="439">
        <f t="shared" si="5"/>
        <v>0.83333333333333337</v>
      </c>
      <c r="Q13" s="111"/>
    </row>
    <row r="14" spans="1:19" ht="21" thickBot="1" x14ac:dyDescent="0.3">
      <c r="B14" s="199">
        <f t="shared" si="0"/>
        <v>7</v>
      </c>
      <c r="C14" s="106" t="s">
        <v>69</v>
      </c>
      <c r="D14" s="107" t="s">
        <v>70</v>
      </c>
      <c r="E14" s="436">
        <f ca="1">VLOOKUP('Liste for tidtaking'!D9,'Liste for tidtaking'!D$5:H$78,5,FALSE)</f>
        <v>1.5329999999999997</v>
      </c>
      <c r="F14" s="209"/>
      <c r="G14" s="135">
        <v>2.4039351851851853E-2</v>
      </c>
      <c r="H14" s="136"/>
      <c r="I14" s="350">
        <f t="shared" si="1"/>
        <v>1.0926978114478115E-2</v>
      </c>
      <c r="J14" s="99">
        <f t="shared" si="2"/>
        <v>2077</v>
      </c>
      <c r="K14">
        <v>7</v>
      </c>
      <c r="L14" s="438">
        <f t="shared" si="3"/>
        <v>0.7592592592592593</v>
      </c>
      <c r="M14" s="495">
        <f t="shared" ca="1" si="4"/>
        <v>7.1278396050085567E-3</v>
      </c>
      <c r="N14" s="99">
        <v>12</v>
      </c>
      <c r="O14" s="439">
        <f t="shared" si="5"/>
        <v>0.57407407407407407</v>
      </c>
    </row>
    <row r="15" spans="1:19" ht="21" thickBot="1" x14ac:dyDescent="0.3">
      <c r="B15" s="199">
        <f t="shared" si="0"/>
        <v>8</v>
      </c>
      <c r="C15" s="106" t="s">
        <v>107</v>
      </c>
      <c r="D15" s="107" t="s">
        <v>108</v>
      </c>
      <c r="E15" s="436">
        <f ca="1">VLOOKUP('Liste for tidtaking'!D34,'Liste for tidtaking'!D$5:H$78,5,FALSE)</f>
        <v>1.6549999999999998</v>
      </c>
      <c r="F15" s="86"/>
      <c r="G15" s="135">
        <v>2.4652777777777777E-2</v>
      </c>
      <c r="H15" s="136"/>
      <c r="I15" s="350">
        <f t="shared" si="1"/>
        <v>1.120580808080808E-2</v>
      </c>
      <c r="J15" s="99">
        <f t="shared" si="2"/>
        <v>2130</v>
      </c>
      <c r="K15">
        <v>8</v>
      </c>
      <c r="L15" s="438">
        <f t="shared" si="3"/>
        <v>0.72222222222222221</v>
      </c>
      <c r="M15" s="495">
        <f t="shared" ca="1" si="4"/>
        <v>6.7708810155940073E-3</v>
      </c>
      <c r="N15" s="99">
        <v>8</v>
      </c>
      <c r="O15" s="439">
        <f t="shared" si="5"/>
        <v>0.72222222222222221</v>
      </c>
    </row>
    <row r="16" spans="1:19" ht="21" thickBot="1" x14ac:dyDescent="0.3">
      <c r="B16" s="199">
        <f t="shared" si="0"/>
        <v>9</v>
      </c>
      <c r="C16" s="106" t="s">
        <v>77</v>
      </c>
      <c r="D16" s="107" t="s">
        <v>78</v>
      </c>
      <c r="E16" s="436">
        <f ca="1">VLOOKUP('Liste for tidtaking'!D13,'Liste for tidtaking'!D$5:H$78,5,FALSE)</f>
        <v>1.5689999999999997</v>
      </c>
      <c r="F16" s="209"/>
      <c r="G16" s="135">
        <v>2.5092592592592593E-2</v>
      </c>
      <c r="H16" s="136"/>
      <c r="I16" s="350">
        <f t="shared" si="1"/>
        <v>1.1405723905723905E-2</v>
      </c>
      <c r="J16" s="99">
        <f t="shared" si="2"/>
        <v>2168</v>
      </c>
      <c r="K16">
        <v>9</v>
      </c>
      <c r="L16" s="438">
        <f t="shared" si="3"/>
        <v>0.68518518518518512</v>
      </c>
      <c r="M16" s="495">
        <f t="shared" ca="1" si="4"/>
        <v>7.269422502054753E-3</v>
      </c>
      <c r="N16" s="99">
        <v>13</v>
      </c>
      <c r="O16" s="439">
        <f t="shared" si="5"/>
        <v>0.53703703703703698</v>
      </c>
    </row>
    <row r="17" spans="2:15" ht="21" thickBot="1" x14ac:dyDescent="0.3">
      <c r="B17" s="199">
        <f t="shared" si="0"/>
        <v>10</v>
      </c>
      <c r="C17" s="106" t="s">
        <v>139</v>
      </c>
      <c r="D17" s="107" t="s">
        <v>138</v>
      </c>
      <c r="E17" s="436">
        <f ca="1">VLOOKUP('Liste for tidtaking'!D53,'Liste for tidtaking'!D$5:H$78,5,FALSE)</f>
        <v>2.0362</v>
      </c>
      <c r="F17" s="209"/>
      <c r="G17" s="135">
        <v>2.568287037037037E-2</v>
      </c>
      <c r="H17" s="136"/>
      <c r="I17" s="350">
        <f t="shared" si="1"/>
        <v>1.1674031986531986E-2</v>
      </c>
      <c r="J17" s="99">
        <f t="shared" si="2"/>
        <v>2219</v>
      </c>
      <c r="K17">
        <v>10</v>
      </c>
      <c r="L17" s="438">
        <f t="shared" si="3"/>
        <v>0.64814814814814814</v>
      </c>
      <c r="M17" s="495">
        <f t="shared" ca="1" si="4"/>
        <v>5.7332442719438097E-3</v>
      </c>
      <c r="N17" s="99">
        <v>2</v>
      </c>
      <c r="O17" s="439">
        <f t="shared" si="5"/>
        <v>0.94444444444444442</v>
      </c>
    </row>
    <row r="18" spans="2:15" ht="21" thickBot="1" x14ac:dyDescent="0.3">
      <c r="B18" s="199">
        <f t="shared" si="0"/>
        <v>11</v>
      </c>
      <c r="C18" s="106" t="s">
        <v>169</v>
      </c>
      <c r="D18" s="107" t="s">
        <v>170</v>
      </c>
      <c r="E18" s="436">
        <f ca="1">VLOOKUP('Liste for tidtaking'!D74,'Liste for tidtaking'!D$5:H$78,5,FALSE)</f>
        <v>1.5689999999999997</v>
      </c>
      <c r="F18" s="208"/>
      <c r="G18" s="135">
        <v>2.5972222222222223E-2</v>
      </c>
      <c r="H18" s="136"/>
      <c r="I18" s="350">
        <f t="shared" si="1"/>
        <v>1.1805555555555555E-2</v>
      </c>
      <c r="J18" s="99">
        <f t="shared" si="2"/>
        <v>2244</v>
      </c>
      <c r="K18">
        <v>11</v>
      </c>
      <c r="L18" s="438">
        <f t="shared" si="3"/>
        <v>0.61111111111111116</v>
      </c>
      <c r="M18" s="495">
        <f t="shared" ca="1" si="4"/>
        <v>7.5242546561858237E-3</v>
      </c>
      <c r="N18" s="99">
        <v>15</v>
      </c>
      <c r="O18" s="439">
        <f t="shared" si="5"/>
        <v>0.46296296296296291</v>
      </c>
    </row>
    <row r="19" spans="2:15" ht="21" thickBot="1" x14ac:dyDescent="0.3">
      <c r="B19" s="199">
        <f t="shared" si="0"/>
        <v>12</v>
      </c>
      <c r="C19" s="106" t="s">
        <v>87</v>
      </c>
      <c r="D19" s="107" t="s">
        <v>88</v>
      </c>
      <c r="E19" s="436">
        <f ca="1">VLOOKUP('Liste for tidtaking'!D20,'Liste for tidtaking'!D$5:H$78,5,FALSE)</f>
        <v>1.6049999999999998</v>
      </c>
      <c r="F19" s="208"/>
      <c r="G19" s="135">
        <v>2.7719907407407408E-2</v>
      </c>
      <c r="H19" s="136"/>
      <c r="I19" s="350">
        <f t="shared" si="1"/>
        <v>1.2599957912457911E-2</v>
      </c>
      <c r="J19" s="99">
        <f t="shared" si="2"/>
        <v>2395.0000000000005</v>
      </c>
      <c r="K19">
        <v>12</v>
      </c>
      <c r="L19" s="438">
        <f t="shared" si="3"/>
        <v>0.57407407407407407</v>
      </c>
      <c r="M19" s="495">
        <f t="shared" ca="1" si="4"/>
        <v>7.8504410669519714E-3</v>
      </c>
      <c r="N19" s="99">
        <v>18</v>
      </c>
      <c r="O19" s="439">
        <f t="shared" si="5"/>
        <v>0.35185185185185186</v>
      </c>
    </row>
    <row r="20" spans="2:15" ht="21" thickBot="1" x14ac:dyDescent="0.3">
      <c r="B20" s="199">
        <f t="shared" si="0"/>
        <v>13</v>
      </c>
      <c r="C20" s="106" t="s">
        <v>63</v>
      </c>
      <c r="D20" s="107" t="s">
        <v>99</v>
      </c>
      <c r="E20" s="436">
        <f ca="1">VLOOKUP('Liste for tidtaking'!D27,'Liste for tidtaking'!D$5:H$78,5,FALSE)</f>
        <v>1.4969999999999999</v>
      </c>
      <c r="F20" s="209"/>
      <c r="G20" s="135">
        <v>2.7754629629629629E-2</v>
      </c>
      <c r="H20" s="136"/>
      <c r="I20" s="350">
        <f t="shared" si="1"/>
        <v>1.261574074074074E-2</v>
      </c>
      <c r="J20" s="99">
        <f t="shared" si="2"/>
        <v>2398</v>
      </c>
      <c r="K20">
        <v>13</v>
      </c>
      <c r="L20" s="438">
        <f t="shared" si="3"/>
        <v>0.53703703703703698</v>
      </c>
      <c r="M20" s="495">
        <f t="shared" ca="1" si="4"/>
        <v>8.4273485242089118E-3</v>
      </c>
      <c r="N20" s="99">
        <v>19</v>
      </c>
      <c r="O20" s="439">
        <f t="shared" si="5"/>
        <v>0.31481481481481477</v>
      </c>
    </row>
    <row r="21" spans="2:15" ht="21" thickBot="1" x14ac:dyDescent="0.3">
      <c r="B21" s="199">
        <f t="shared" si="0"/>
        <v>14</v>
      </c>
      <c r="C21" s="106" t="s">
        <v>150</v>
      </c>
      <c r="D21" s="107" t="s">
        <v>151</v>
      </c>
      <c r="E21" s="436">
        <f ca="1">VLOOKUP('Liste for tidtaking'!D62,'Liste for tidtaking'!D$5:H$78,5,FALSE)</f>
        <v>1.8065999999999998</v>
      </c>
      <c r="F21" s="208"/>
      <c r="G21" s="135">
        <v>2.792824074074074E-2</v>
      </c>
      <c r="H21" s="136"/>
      <c r="I21" s="350">
        <f t="shared" si="1"/>
        <v>1.269465488215488E-2</v>
      </c>
      <c r="J21" s="99">
        <f t="shared" si="2"/>
        <v>2413</v>
      </c>
      <c r="K21">
        <v>14</v>
      </c>
      <c r="L21" s="438">
        <f t="shared" si="3"/>
        <v>0.5</v>
      </c>
      <c r="M21" s="495">
        <f t="shared" ca="1" si="4"/>
        <v>7.026821035179277E-3</v>
      </c>
      <c r="N21" s="99">
        <v>9</v>
      </c>
      <c r="O21" s="439">
        <f t="shared" si="5"/>
        <v>0.68518518518518512</v>
      </c>
    </row>
    <row r="22" spans="2:15" ht="21" thickBot="1" x14ac:dyDescent="0.3">
      <c r="B22" s="199">
        <f t="shared" si="0"/>
        <v>15</v>
      </c>
      <c r="C22" s="106" t="s">
        <v>164</v>
      </c>
      <c r="D22" s="107" t="s">
        <v>165</v>
      </c>
      <c r="E22" s="436">
        <f ca="1">VLOOKUP('Liste for tidtaking'!D70,'Liste for tidtaking'!D$5:H$78,5,FALSE)</f>
        <v>1.4969999999999999</v>
      </c>
      <c r="F22" s="208"/>
      <c r="G22" s="135">
        <v>2.8032407407407409E-2</v>
      </c>
      <c r="H22" s="136"/>
      <c r="I22" s="350">
        <f t="shared" si="1"/>
        <v>1.2742003367003367E-2</v>
      </c>
      <c r="J22" s="99">
        <f t="shared" si="2"/>
        <v>2422</v>
      </c>
      <c r="K22">
        <v>15</v>
      </c>
      <c r="L22" s="438">
        <f t="shared" si="3"/>
        <v>0.46296296296296291</v>
      </c>
      <c r="M22" s="495">
        <f t="shared" ca="1" si="4"/>
        <v>8.5116922959274331E-3</v>
      </c>
      <c r="N22" s="99">
        <v>20</v>
      </c>
      <c r="O22" s="439">
        <f t="shared" si="5"/>
        <v>0.27777777777777779</v>
      </c>
    </row>
    <row r="23" spans="2:15" ht="21" thickBot="1" x14ac:dyDescent="0.3">
      <c r="B23" s="199">
        <f t="shared" si="0"/>
        <v>16</v>
      </c>
      <c r="C23" s="106" t="s">
        <v>143</v>
      </c>
      <c r="D23" s="107" t="s">
        <v>144</v>
      </c>
      <c r="E23" s="436">
        <f ca="1">VLOOKUP('Liste for tidtaking'!D57,'Liste for tidtaking'!D$5:H$78,5,FALSE)</f>
        <v>1.8049999999999997</v>
      </c>
      <c r="F23" s="209"/>
      <c r="G23" s="135">
        <v>2.8148148148148148E-2</v>
      </c>
      <c r="H23" s="136"/>
      <c r="I23" s="350">
        <f t="shared" si="1"/>
        <v>1.2794612794612793E-2</v>
      </c>
      <c r="J23" s="99">
        <f t="shared" si="2"/>
        <v>2432</v>
      </c>
      <c r="K23">
        <v>16</v>
      </c>
      <c r="L23" s="438">
        <f t="shared" si="3"/>
        <v>0.42592592592592593</v>
      </c>
      <c r="M23" s="495">
        <f t="shared" ca="1" si="4"/>
        <v>7.0884281410597202E-3</v>
      </c>
      <c r="N23" s="99">
        <v>11</v>
      </c>
      <c r="O23" s="439">
        <f t="shared" si="5"/>
        <v>0.61111111111111116</v>
      </c>
    </row>
    <row r="24" spans="2:15" ht="21" thickBot="1" x14ac:dyDescent="0.3">
      <c r="B24" s="199">
        <f t="shared" si="0"/>
        <v>17</v>
      </c>
      <c r="C24" s="106" t="s">
        <v>117</v>
      </c>
      <c r="D24" s="107" t="s">
        <v>166</v>
      </c>
      <c r="E24" s="436">
        <f ca="1">VLOOKUP('Liste for tidtaking'!D71,'Liste for tidtaking'!D$5:H$78,5,FALSE)</f>
        <v>1.7049999999999998</v>
      </c>
      <c r="F24" s="209"/>
      <c r="G24" s="86">
        <v>2.8460648148148148E-2</v>
      </c>
      <c r="H24" s="136"/>
      <c r="I24" s="350">
        <f t="shared" si="1"/>
        <v>1.2936658249158248E-2</v>
      </c>
      <c r="J24" s="99">
        <f t="shared" si="2"/>
        <v>2459</v>
      </c>
      <c r="K24">
        <v>17</v>
      </c>
      <c r="L24" s="438">
        <f t="shared" si="3"/>
        <v>0.38888888888888884</v>
      </c>
      <c r="M24" s="495">
        <f t="shared" ca="1" si="4"/>
        <v>7.587482844081085E-3</v>
      </c>
      <c r="N24" s="99">
        <v>16</v>
      </c>
      <c r="O24" s="439">
        <f t="shared" si="5"/>
        <v>0.42592592592592593</v>
      </c>
    </row>
    <row r="25" spans="2:15" ht="21" thickBot="1" x14ac:dyDescent="0.3">
      <c r="B25" s="199">
        <f t="shared" si="0"/>
        <v>18</v>
      </c>
      <c r="C25" s="106" t="s">
        <v>123</v>
      </c>
      <c r="D25" s="107" t="s">
        <v>124</v>
      </c>
      <c r="E25" s="436">
        <f ca="1">VLOOKUP('Liste for tidtaking'!D46,'Liste for tidtaking'!D$5:H$78,5,FALSE)</f>
        <v>1.9289999999999998</v>
      </c>
      <c r="F25" s="209"/>
      <c r="G25" s="135">
        <v>2.8564814814814814E-2</v>
      </c>
      <c r="H25" s="136"/>
      <c r="I25" s="350">
        <f t="shared" si="1"/>
        <v>1.2984006734006733E-2</v>
      </c>
      <c r="J25" s="99">
        <f t="shared" si="2"/>
        <v>2467.9999999999995</v>
      </c>
      <c r="K25">
        <v>18</v>
      </c>
      <c r="L25" s="438">
        <f t="shared" si="3"/>
        <v>0.35185185185185186</v>
      </c>
      <c r="M25" s="495">
        <f t="shared" ca="1" si="4"/>
        <v>6.7309521690029723E-3</v>
      </c>
      <c r="N25" s="99">
        <v>7</v>
      </c>
      <c r="O25" s="439">
        <f t="shared" si="5"/>
        <v>0.7592592592592593</v>
      </c>
    </row>
    <row r="26" spans="2:15" ht="21" thickBot="1" x14ac:dyDescent="0.3">
      <c r="B26" s="199">
        <f t="shared" si="0"/>
        <v>19</v>
      </c>
      <c r="C26" s="106" t="s">
        <v>95</v>
      </c>
      <c r="D26" s="107" t="s">
        <v>96</v>
      </c>
      <c r="E26" s="436">
        <f ca="1">VLOOKUP('Liste for tidtaking'!D25,'Liste for tidtaking'!D$5:H$78,5,FALSE)</f>
        <v>1.7049999999999998</v>
      </c>
      <c r="F26" s="209"/>
      <c r="G26" s="135">
        <v>2.8703703703703703E-2</v>
      </c>
      <c r="H26" s="136"/>
      <c r="I26" s="350">
        <f t="shared" si="1"/>
        <v>1.3047138047138047E-2</v>
      </c>
      <c r="J26" s="99">
        <f t="shared" si="2"/>
        <v>2480</v>
      </c>
      <c r="K26">
        <v>19</v>
      </c>
      <c r="L26" s="438">
        <f t="shared" si="3"/>
        <v>0.31481481481481477</v>
      </c>
      <c r="M26" s="495">
        <f t="shared" ca="1" si="4"/>
        <v>7.6522803795531068E-3</v>
      </c>
      <c r="N26" s="99">
        <v>17</v>
      </c>
      <c r="O26" s="439">
        <f t="shared" si="5"/>
        <v>0.38888888888888884</v>
      </c>
    </row>
    <row r="27" spans="2:15" ht="21" thickBot="1" x14ac:dyDescent="0.3">
      <c r="B27" s="199">
        <f t="shared" si="0"/>
        <v>20</v>
      </c>
      <c r="C27" s="106" t="s">
        <v>79</v>
      </c>
      <c r="D27" s="107" t="s">
        <v>80</v>
      </c>
      <c r="E27" s="436">
        <f ca="1">VLOOKUP('Liste for tidtaking'!D15,'Liste for tidtaking'!D$5:H$78,5,FALSE)</f>
        <v>2.1509999999999998</v>
      </c>
      <c r="F27" s="208"/>
      <c r="G27" s="135">
        <v>3.5520833333333335E-2</v>
      </c>
      <c r="H27" s="136"/>
      <c r="I27" s="350">
        <f t="shared" si="1"/>
        <v>1.6145833333333331E-2</v>
      </c>
      <c r="J27" s="99">
        <f t="shared" si="2"/>
        <v>3069.0000000000005</v>
      </c>
      <c r="K27">
        <v>20</v>
      </c>
      <c r="L27" s="438">
        <f t="shared" si="3"/>
        <v>0.27777777777777779</v>
      </c>
      <c r="M27" s="495">
        <f t="shared" ca="1" si="4"/>
        <v>7.5061986672865328E-3</v>
      </c>
      <c r="N27" s="99">
        <v>14</v>
      </c>
      <c r="O27" s="439">
        <f t="shared" si="5"/>
        <v>0.5</v>
      </c>
    </row>
    <row r="28" spans="2:15" ht="21" thickBot="1" x14ac:dyDescent="0.3">
      <c r="B28" s="199">
        <f t="shared" si="0"/>
        <v>21</v>
      </c>
      <c r="C28" s="106" t="s">
        <v>131</v>
      </c>
      <c r="D28" s="107" t="s">
        <v>132</v>
      </c>
      <c r="E28" s="436">
        <f ca="1">VLOOKUP('Liste for tidtaking'!D50,'Liste for tidtaking'!D$5:H$78,5,FALSE)</f>
        <v>1.6549999999999998</v>
      </c>
      <c r="F28" s="209"/>
      <c r="G28" s="135">
        <v>3.574074074074074E-2</v>
      </c>
      <c r="H28" s="136"/>
      <c r="I28" s="350">
        <f t="shared" si="1"/>
        <v>1.6245791245791244E-2</v>
      </c>
      <c r="J28" s="99">
        <f t="shared" si="2"/>
        <v>3088</v>
      </c>
      <c r="K28">
        <v>21</v>
      </c>
      <c r="L28" s="438">
        <f t="shared" si="3"/>
        <v>0.2407407407407407</v>
      </c>
      <c r="M28" s="495">
        <f t="shared" ca="1" si="4"/>
        <v>9.8161880639222026E-3</v>
      </c>
      <c r="N28" s="99">
        <v>21</v>
      </c>
      <c r="O28" s="439">
        <f t="shared" si="5"/>
        <v>0.2407407407407407</v>
      </c>
    </row>
    <row r="29" spans="2:15" ht="21" thickBot="1" x14ac:dyDescent="0.3">
      <c r="B29" s="199">
        <f t="shared" si="0"/>
        <v>22</v>
      </c>
      <c r="C29" s="106" t="s">
        <v>162</v>
      </c>
      <c r="D29" s="107" t="s">
        <v>163</v>
      </c>
      <c r="E29" s="436">
        <f ca="1">VLOOKUP('Liste for tidtaking'!D69,'Liste for tidtaking'!D$5:H$78,5,FALSE)</f>
        <v>1.7049999999999998</v>
      </c>
      <c r="F29" s="209"/>
      <c r="G29" s="135">
        <v>3.8090277777777778E-2</v>
      </c>
      <c r="H29" s="136"/>
      <c r="I29" s="350">
        <f t="shared" si="1"/>
        <v>1.7313762626262625E-2</v>
      </c>
      <c r="J29" s="99">
        <f t="shared" si="2"/>
        <v>3291</v>
      </c>
      <c r="K29">
        <v>22</v>
      </c>
      <c r="L29" s="438">
        <f t="shared" si="3"/>
        <v>0.20370370370370372</v>
      </c>
      <c r="M29" s="495">
        <f t="shared" ca="1" si="4"/>
        <v>1.0154699487544062E-2</v>
      </c>
      <c r="N29" s="99">
        <v>23</v>
      </c>
      <c r="O29" s="439">
        <f t="shared" si="5"/>
        <v>0.16666666666666663</v>
      </c>
    </row>
    <row r="30" spans="2:15" ht="21" thickBot="1" x14ac:dyDescent="0.3">
      <c r="B30" s="199">
        <f t="shared" si="0"/>
        <v>23</v>
      </c>
      <c r="C30" s="106" t="s">
        <v>171</v>
      </c>
      <c r="D30" s="107" t="s">
        <v>172</v>
      </c>
      <c r="E30" s="436">
        <f ca="1">VLOOKUP('Liste for tidtaking'!D75,'Liste for tidtaking'!D$5:H$78,5,FALSE)</f>
        <v>1.8549999999999998</v>
      </c>
      <c r="F30" s="303">
        <v>2.0312500000000001E-2</v>
      </c>
      <c r="G30" s="268"/>
      <c r="H30" s="136"/>
      <c r="I30" s="350">
        <f t="shared" si="1"/>
        <v>1.8465909090909088E-2</v>
      </c>
      <c r="J30" s="99">
        <f t="shared" si="2"/>
        <v>3510.0000000000005</v>
      </c>
      <c r="K30">
        <v>23</v>
      </c>
      <c r="L30" s="438">
        <f t="shared" si="3"/>
        <v>0.16666666666666663</v>
      </c>
      <c r="M30" s="495">
        <f t="shared" ca="1" si="4"/>
        <v>9.9546679735358981E-3</v>
      </c>
      <c r="N30" s="99">
        <v>22</v>
      </c>
      <c r="O30" s="439">
        <f t="shared" si="5"/>
        <v>0.20370370370370372</v>
      </c>
    </row>
    <row r="31" spans="2:15" ht="21" thickBot="1" x14ac:dyDescent="0.3">
      <c r="B31" s="199">
        <f t="shared" si="0"/>
        <v>24</v>
      </c>
      <c r="C31" s="106" t="s">
        <v>83</v>
      </c>
      <c r="D31" s="107" t="s">
        <v>84</v>
      </c>
      <c r="E31" s="436">
        <f ca="1">VLOOKUP('Liste for tidtaking'!D18,'Liste for tidtaking'!D$5:H$78,5,FALSE)</f>
        <v>2.0029999999999997</v>
      </c>
      <c r="F31" s="209">
        <v>2.4583333333333332E-2</v>
      </c>
      <c r="G31" s="18"/>
      <c r="H31" s="136"/>
      <c r="I31" s="350">
        <f t="shared" si="1"/>
        <v>2.2348484848484847E-2</v>
      </c>
      <c r="J31" s="99">
        <f t="shared" si="2"/>
        <v>4248</v>
      </c>
      <c r="K31">
        <v>24</v>
      </c>
      <c r="L31" s="438">
        <f t="shared" si="3"/>
        <v>0.12962962962962965</v>
      </c>
      <c r="M31" s="495">
        <f t="shared" ca="1" si="4"/>
        <v>1.1157506164994932E-2</v>
      </c>
      <c r="N31" s="99">
        <v>24</v>
      </c>
      <c r="O31" s="439">
        <f t="shared" si="5"/>
        <v>0.12962962962962965</v>
      </c>
    </row>
    <row r="32" spans="2:15" ht="21" thickBot="1" x14ac:dyDescent="0.3">
      <c r="B32" s="199">
        <v>1</v>
      </c>
      <c r="C32" s="106" t="s">
        <v>60</v>
      </c>
      <c r="D32" s="107" t="s">
        <v>61</v>
      </c>
      <c r="E32" s="436">
        <f ca="1">VLOOKUP('Liste for tidtaking'!D5,'Liste for tidtaking'!D$5:H$78,5,FALSE)</f>
        <v>1.4249999999999998</v>
      </c>
      <c r="F32" s="206"/>
      <c r="G32" s="200"/>
      <c r="H32" s="136"/>
      <c r="J32" s="99"/>
      <c r="L32" s="438"/>
      <c r="M32" s="433"/>
      <c r="N32" s="99"/>
      <c r="O32" s="434"/>
    </row>
    <row r="33" spans="2:15" ht="21" thickBot="1" x14ac:dyDescent="0.3">
      <c r="B33" s="199">
        <f t="shared" ref="B33:B66" si="6">B32+1</f>
        <v>2</v>
      </c>
      <c r="C33" s="106" t="s">
        <v>67</v>
      </c>
      <c r="D33" s="107" t="s">
        <v>68</v>
      </c>
      <c r="E33" s="436">
        <f ca="1">VLOOKUP('Liste for tidtaking'!D7,'Liste for tidtaking'!D$5:H$78,5,FALSE)</f>
        <v>1.5329999999999997</v>
      </c>
      <c r="F33" s="208"/>
      <c r="G33" s="135"/>
      <c r="H33" s="136"/>
      <c r="I33" s="350"/>
      <c r="J33" s="99"/>
      <c r="L33" s="438"/>
      <c r="M33" s="433"/>
      <c r="N33" s="99"/>
      <c r="O33" s="434"/>
    </row>
    <row r="34" spans="2:15" ht="21" thickBot="1" x14ac:dyDescent="0.3">
      <c r="B34" s="199">
        <f t="shared" si="6"/>
        <v>3</v>
      </c>
      <c r="C34" s="106" t="s">
        <v>71</v>
      </c>
      <c r="D34" s="107" t="s">
        <v>72</v>
      </c>
      <c r="E34" s="436">
        <f ca="1">VLOOKUP('Liste for tidtaking'!D10,'Liste for tidtaking'!D$5:H$78,5,FALSE)</f>
        <v>1.6049999999999998</v>
      </c>
      <c r="F34" s="209"/>
      <c r="G34" s="135"/>
      <c r="H34" s="136"/>
      <c r="J34" s="99"/>
      <c r="L34" s="438"/>
      <c r="M34" s="433"/>
      <c r="N34" s="99"/>
      <c r="O34" s="434"/>
    </row>
    <row r="35" spans="2:15" ht="21" thickBot="1" x14ac:dyDescent="0.3">
      <c r="B35" s="199">
        <f t="shared" si="6"/>
        <v>4</v>
      </c>
      <c r="C35" s="106" t="s">
        <v>73</v>
      </c>
      <c r="D35" s="107" t="s">
        <v>74</v>
      </c>
      <c r="E35" s="436">
        <f ca="1">VLOOKUP('Liste for tidtaking'!D11,'Liste for tidtaking'!D$5:H$78,5,FALSE)</f>
        <v>1.5689999999999997</v>
      </c>
      <c r="F35" s="209"/>
      <c r="G35" s="135"/>
      <c r="H35" s="136"/>
      <c r="L35" s="438"/>
      <c r="M35" s="431"/>
      <c r="N35" s="99"/>
      <c r="O35" s="434"/>
    </row>
    <row r="36" spans="2:15" ht="21" thickBot="1" x14ac:dyDescent="0.3">
      <c r="B36" s="199">
        <f t="shared" si="6"/>
        <v>5</v>
      </c>
      <c r="C36" s="106" t="s">
        <v>75</v>
      </c>
      <c r="D36" s="107" t="s">
        <v>76</v>
      </c>
      <c r="E36" s="436">
        <f ca="1">VLOOKUP('Liste for tidtaking'!D12,'Liste for tidtaking'!D$5:H$78,5,FALSE)</f>
        <v>2.1669999999999998</v>
      </c>
      <c r="F36" s="211"/>
      <c r="G36" s="18"/>
      <c r="H36" s="136"/>
      <c r="I36" s="350"/>
      <c r="J36" s="99"/>
      <c r="L36" s="438"/>
      <c r="M36" s="433"/>
      <c r="N36" s="99"/>
      <c r="O36" s="434"/>
    </row>
    <row r="37" spans="2:15" ht="21" thickBot="1" x14ac:dyDescent="0.3">
      <c r="B37" s="199">
        <f t="shared" si="6"/>
        <v>6</v>
      </c>
      <c r="C37" s="106" t="s">
        <v>81</v>
      </c>
      <c r="D37" s="107" t="s">
        <v>82</v>
      </c>
      <c r="E37" s="436">
        <f ca="1">VLOOKUP('Liste for tidtaking'!D16,'Liste for tidtaking'!D$5:H$78,5,FALSE)</f>
        <v>1.8049999999999997</v>
      </c>
      <c r="F37" s="209"/>
      <c r="G37" s="135"/>
      <c r="H37" s="136"/>
      <c r="I37" s="350"/>
      <c r="J37" s="99"/>
      <c r="L37" s="438"/>
      <c r="M37" s="437"/>
      <c r="N37" s="99"/>
      <c r="O37" s="439"/>
    </row>
    <row r="38" spans="2:15" ht="21" thickBot="1" x14ac:dyDescent="0.3">
      <c r="B38" s="199">
        <f t="shared" si="6"/>
        <v>7</v>
      </c>
      <c r="C38" s="106" t="s">
        <v>85</v>
      </c>
      <c r="D38" s="107" t="s">
        <v>86</v>
      </c>
      <c r="E38" s="436">
        <f ca="1">VLOOKUP('Liste for tidtaking'!D19,'Liste for tidtaking'!D$5:H$78,5,FALSE)</f>
        <v>2.8169999999999993</v>
      </c>
      <c r="F38" s="208"/>
      <c r="G38" s="135"/>
      <c r="H38" s="136"/>
      <c r="I38" s="350"/>
      <c r="J38" s="99"/>
      <c r="L38" s="438"/>
      <c r="M38" s="433"/>
      <c r="N38" s="99"/>
      <c r="O38" s="434"/>
    </row>
    <row r="39" spans="2:15" ht="21" thickBot="1" x14ac:dyDescent="0.3">
      <c r="B39" s="199">
        <f t="shared" si="6"/>
        <v>8</v>
      </c>
      <c r="C39" s="106" t="s">
        <v>254</v>
      </c>
      <c r="D39" s="107" t="s">
        <v>90</v>
      </c>
      <c r="E39" s="436">
        <f ca="1">VLOOKUP('Liste for tidtaking'!D21,'Liste for tidtaking'!D$5:H$78,5,FALSE)</f>
        <v>2.3397999999999999</v>
      </c>
      <c r="F39" s="209"/>
      <c r="G39" s="268"/>
      <c r="H39" s="136"/>
      <c r="I39" s="350"/>
      <c r="J39" s="99"/>
      <c r="K39" s="99"/>
      <c r="L39" s="438"/>
      <c r="M39" s="437"/>
      <c r="N39" s="99"/>
      <c r="O39" s="439"/>
    </row>
    <row r="40" spans="2:15" ht="21" thickBot="1" x14ac:dyDescent="0.3">
      <c r="B40" s="199">
        <f t="shared" si="6"/>
        <v>9</v>
      </c>
      <c r="C40" s="106" t="s">
        <v>93</v>
      </c>
      <c r="D40" s="107" t="s">
        <v>94</v>
      </c>
      <c r="E40" s="436">
        <f ca="1">VLOOKUP('Liste for tidtaking'!D24,'Liste for tidtaking'!D$5:H$78,5,FALSE)</f>
        <v>1.5329999999999997</v>
      </c>
      <c r="F40" s="208"/>
      <c r="G40" s="207"/>
      <c r="H40" s="136"/>
      <c r="I40" s="350"/>
      <c r="J40" s="99"/>
      <c r="L40" s="438"/>
      <c r="M40" s="433"/>
      <c r="N40" s="99"/>
      <c r="O40" s="434"/>
    </row>
    <row r="41" spans="2:15" ht="21" thickBot="1" x14ac:dyDescent="0.3">
      <c r="B41" s="199">
        <f t="shared" si="6"/>
        <v>10</v>
      </c>
      <c r="C41" s="106" t="s">
        <v>97</v>
      </c>
      <c r="D41" s="107" t="s">
        <v>98</v>
      </c>
      <c r="E41" s="436">
        <f ca="1">VLOOKUP('Liste for tidtaking'!D26,'Liste for tidtaking'!D$5:H$78,5,FALSE)</f>
        <v>2.2989999999999995</v>
      </c>
      <c r="F41" s="208"/>
      <c r="G41" s="18"/>
      <c r="H41" s="136"/>
      <c r="J41" s="99"/>
      <c r="L41" s="438"/>
      <c r="M41" s="433"/>
      <c r="N41" s="99"/>
      <c r="O41" s="434"/>
    </row>
    <row r="42" spans="2:15" ht="21" thickBot="1" x14ac:dyDescent="0.3">
      <c r="B42" s="199">
        <f t="shared" si="6"/>
        <v>11</v>
      </c>
      <c r="C42" s="106" t="s">
        <v>100</v>
      </c>
      <c r="D42" s="107" t="s">
        <v>101</v>
      </c>
      <c r="E42" s="436">
        <f ca="1">VLOOKUP('Liste for tidtaking'!D28,'Liste for tidtaking'!D$5:H$78,5,FALSE)</f>
        <v>1.3729999999999998</v>
      </c>
      <c r="F42" s="208"/>
      <c r="G42" s="135" t="s">
        <v>263</v>
      </c>
      <c r="H42" s="136" t="s">
        <v>248</v>
      </c>
      <c r="I42" s="350"/>
      <c r="J42" s="99" t="e">
        <f>(F42-INT(F42))*24*60*60*G$6/F$6+(G42-INT(G42))*24*60*60</f>
        <v>#VALUE!</v>
      </c>
      <c r="K42">
        <v>25</v>
      </c>
      <c r="L42" s="438">
        <f>1-(K42-0.5)/(F$78+G$78)</f>
        <v>9.259259259259256E-2</v>
      </c>
      <c r="M42" s="495"/>
      <c r="N42" s="99">
        <v>25</v>
      </c>
      <c r="O42" s="439">
        <f>1-(N42-0.5)/(F$78+G$78)</f>
        <v>9.259259259259256E-2</v>
      </c>
    </row>
    <row r="43" spans="2:15" ht="21" thickBot="1" x14ac:dyDescent="0.3">
      <c r="B43" s="199">
        <f t="shared" si="6"/>
        <v>12</v>
      </c>
      <c r="C43" s="106" t="s">
        <v>104</v>
      </c>
      <c r="D43" s="107" t="s">
        <v>105</v>
      </c>
      <c r="E43" s="436">
        <f ca="1">VLOOKUP('Liste for tidtaking'!D31,'Liste for tidtaking'!D$5:H$78,5,FALSE)</f>
        <v>1.7549999999999999</v>
      </c>
      <c r="F43" s="209"/>
      <c r="G43" s="268" t="s">
        <v>264</v>
      </c>
      <c r="H43" s="136" t="s">
        <v>248</v>
      </c>
      <c r="I43" s="350"/>
      <c r="J43" s="99" t="e">
        <f>(F43-INT(F43))*24*60*60*G$6/F$6+(G43-INT(G43))*24*60*60</f>
        <v>#VALUE!</v>
      </c>
      <c r="K43">
        <v>25</v>
      </c>
      <c r="L43" s="438">
        <f>1-(K43-0.5)/(F$78+G$78)</f>
        <v>9.259259259259256E-2</v>
      </c>
      <c r="M43" s="495"/>
      <c r="N43" s="99">
        <v>25</v>
      </c>
      <c r="O43" s="439">
        <f>1-(N43-0.5)/(F$78+G$78)</f>
        <v>9.259259259259256E-2</v>
      </c>
    </row>
    <row r="44" spans="2:15" ht="21" thickBot="1" x14ac:dyDescent="0.3">
      <c r="B44" s="199">
        <f t="shared" si="6"/>
        <v>13</v>
      </c>
      <c r="C44" s="106" t="s">
        <v>63</v>
      </c>
      <c r="D44" s="107" t="s">
        <v>106</v>
      </c>
      <c r="E44" s="436">
        <f ca="1">VLOOKUP('Liste for tidtaking'!D33,'Liste for tidtaking'!D$5:H$78,5,FALSE)</f>
        <v>1.8549999999999998</v>
      </c>
      <c r="F44" s="208"/>
      <c r="G44" s="18"/>
      <c r="H44" s="136"/>
      <c r="L44" s="438"/>
      <c r="M44" s="431"/>
      <c r="N44" s="99"/>
      <c r="O44" s="434"/>
    </row>
    <row r="45" spans="2:15" ht="21" thickBot="1" x14ac:dyDescent="0.3">
      <c r="B45" s="199">
        <f t="shared" si="6"/>
        <v>14</v>
      </c>
      <c r="C45" s="106" t="s">
        <v>109</v>
      </c>
      <c r="D45" s="107" t="s">
        <v>110</v>
      </c>
      <c r="E45" s="436">
        <f ca="1">VLOOKUP('Liste for tidtaking'!D35,'Liste for tidtaking'!D$5:H$78,5,FALSE)</f>
        <v>2.0769999999999995</v>
      </c>
      <c r="F45" s="209"/>
      <c r="G45" s="135"/>
      <c r="H45" s="136"/>
      <c r="L45" s="438"/>
      <c r="M45" s="431"/>
      <c r="N45" s="99"/>
      <c r="O45" s="434"/>
    </row>
    <row r="46" spans="2:15" ht="21" thickBot="1" x14ac:dyDescent="0.3">
      <c r="B46" s="199">
        <f t="shared" si="6"/>
        <v>15</v>
      </c>
      <c r="C46" s="106" t="s">
        <v>111</v>
      </c>
      <c r="D46" s="107" t="s">
        <v>112</v>
      </c>
      <c r="E46" s="436">
        <f ca="1">VLOOKUP('Liste for tidtaking'!D36,'Liste for tidtaking'!D$5:H$78,5,FALSE)</f>
        <v>1.4609999999999999</v>
      </c>
      <c r="F46" s="209"/>
      <c r="G46" s="135"/>
      <c r="H46" s="136"/>
      <c r="J46" s="99"/>
      <c r="L46" s="438"/>
      <c r="M46" s="433"/>
      <c r="N46" s="99"/>
      <c r="O46" s="434"/>
    </row>
    <row r="47" spans="2:15" ht="21" thickBot="1" x14ac:dyDescent="0.3">
      <c r="B47" s="199">
        <f t="shared" si="6"/>
        <v>16</v>
      </c>
      <c r="C47" s="106" t="s">
        <v>113</v>
      </c>
      <c r="D47" s="107" t="s">
        <v>114</v>
      </c>
      <c r="E47" s="436">
        <f ca="1">VLOOKUP('Liste for tidtaking'!D38,'Liste for tidtaking'!D$5:H$78,5,FALSE)</f>
        <v>2.6998000000000002</v>
      </c>
      <c r="F47" s="208"/>
      <c r="G47" s="207"/>
      <c r="H47" s="136"/>
      <c r="I47" s="350"/>
      <c r="J47" s="99"/>
      <c r="L47" s="438"/>
      <c r="M47" s="433"/>
      <c r="N47" s="99"/>
      <c r="O47" s="434"/>
    </row>
    <row r="48" spans="2:15" ht="21" thickBot="1" x14ac:dyDescent="0.3">
      <c r="B48" s="199">
        <f t="shared" si="6"/>
        <v>17</v>
      </c>
      <c r="C48" s="106" t="s">
        <v>115</v>
      </c>
      <c r="D48" s="107" t="s">
        <v>116</v>
      </c>
      <c r="E48" s="436">
        <f ca="1">VLOOKUP('Liste for tidtaking'!D39,'Liste for tidtaking'!D$5:H$78,5,FALSE)</f>
        <v>2.0029999999999997</v>
      </c>
      <c r="F48" s="209"/>
      <c r="G48" s="135"/>
      <c r="H48" s="136"/>
      <c r="L48" s="438"/>
      <c r="M48" s="431"/>
      <c r="N48" s="99"/>
      <c r="O48" s="434"/>
    </row>
    <row r="49" spans="2:15" ht="21" thickBot="1" x14ac:dyDescent="0.3">
      <c r="B49" s="199">
        <f t="shared" si="6"/>
        <v>18</v>
      </c>
      <c r="C49" s="106" t="s">
        <v>117</v>
      </c>
      <c r="D49" s="107" t="s">
        <v>118</v>
      </c>
      <c r="E49" s="436">
        <f ca="1">VLOOKUP('Liste for tidtaking'!D41,'Liste for tidtaking'!D$5:H$78,5,FALSE)</f>
        <v>2.2989999999999995</v>
      </c>
      <c r="F49" s="209"/>
      <c r="G49" s="268"/>
      <c r="H49" s="136"/>
      <c r="J49" s="99"/>
      <c r="L49" s="438"/>
      <c r="M49" s="433"/>
      <c r="N49" s="99"/>
      <c r="O49" s="434"/>
    </row>
    <row r="50" spans="2:15" ht="21" thickBot="1" x14ac:dyDescent="0.3">
      <c r="B50" s="199">
        <f t="shared" si="6"/>
        <v>19</v>
      </c>
      <c r="C50" s="106" t="s">
        <v>119</v>
      </c>
      <c r="D50" s="107" t="s">
        <v>120</v>
      </c>
      <c r="E50" s="436">
        <f ca="1">VLOOKUP('Liste for tidtaking'!D42,'Liste for tidtaking'!D$5:H$78,5,FALSE)</f>
        <v>1.6549999999999998</v>
      </c>
      <c r="F50" s="209"/>
      <c r="G50" s="86"/>
      <c r="H50" s="136"/>
      <c r="I50" s="350"/>
      <c r="J50" s="99"/>
      <c r="L50" s="438"/>
      <c r="M50" s="437"/>
      <c r="N50" s="99"/>
      <c r="O50" s="439"/>
    </row>
    <row r="51" spans="2:15" ht="21" thickBot="1" x14ac:dyDescent="0.3">
      <c r="B51" s="199">
        <f t="shared" si="6"/>
        <v>20</v>
      </c>
      <c r="C51" s="106" t="s">
        <v>125</v>
      </c>
      <c r="D51" s="107" t="s">
        <v>126</v>
      </c>
      <c r="E51" s="436">
        <f ca="1">VLOOKUP('Liste for tidtaking'!D47,'Liste for tidtaking'!D$5:H$78,5,FALSE)</f>
        <v>1.9489999999999998</v>
      </c>
      <c r="F51" s="209"/>
      <c r="G51" s="18"/>
      <c r="H51" s="136"/>
      <c r="J51" s="99"/>
      <c r="L51" s="438"/>
      <c r="M51" s="433"/>
      <c r="N51" s="99"/>
      <c r="O51" s="434"/>
    </row>
    <row r="52" spans="2:15" ht="21" thickBot="1" x14ac:dyDescent="0.3">
      <c r="B52" s="199">
        <f t="shared" si="6"/>
        <v>21</v>
      </c>
      <c r="C52" s="106" t="s">
        <v>129</v>
      </c>
      <c r="D52" s="107" t="s">
        <v>130</v>
      </c>
      <c r="E52" s="436">
        <f ca="1">VLOOKUP('Liste for tidtaking'!D49,'Liste for tidtaking'!D$5:H$78,5,FALSE)</f>
        <v>2.0769999999999995</v>
      </c>
      <c r="F52" s="209"/>
      <c r="G52" s="135"/>
      <c r="H52" s="136"/>
      <c r="I52" s="350"/>
      <c r="J52" s="99"/>
      <c r="L52" s="438"/>
      <c r="M52" s="433"/>
      <c r="N52" s="99"/>
      <c r="O52" s="434"/>
    </row>
    <row r="53" spans="2:15" ht="21" thickBot="1" x14ac:dyDescent="0.3">
      <c r="B53" s="199">
        <f t="shared" si="6"/>
        <v>22</v>
      </c>
      <c r="C53" s="106" t="s">
        <v>133</v>
      </c>
      <c r="D53" s="107" t="s">
        <v>134</v>
      </c>
      <c r="E53" s="436">
        <f ca="1">VLOOKUP('Liste for tidtaking'!D51,'Liste for tidtaking'!D$5:H$78,5,FALSE)</f>
        <v>2.4469999999999996</v>
      </c>
      <c r="F53" s="208"/>
      <c r="G53" s="135"/>
      <c r="H53" s="136"/>
      <c r="L53" s="438"/>
      <c r="M53" s="431"/>
      <c r="N53" s="99"/>
      <c r="O53" s="434"/>
    </row>
    <row r="54" spans="2:15" ht="21" thickBot="1" x14ac:dyDescent="0.3">
      <c r="B54" s="199">
        <f t="shared" si="6"/>
        <v>23</v>
      </c>
      <c r="C54" s="106" t="s">
        <v>135</v>
      </c>
      <c r="D54" s="107" t="s">
        <v>136</v>
      </c>
      <c r="E54" s="436">
        <f ca="1">VLOOKUP('Liste for tidtaking'!D52,'Liste for tidtaking'!D$5:H$78,5,FALSE)</f>
        <v>1.3989999999999998</v>
      </c>
      <c r="F54" s="209"/>
      <c r="G54" s="86" t="s">
        <v>261</v>
      </c>
      <c r="H54" s="136" t="s">
        <v>262</v>
      </c>
      <c r="I54" s="350"/>
      <c r="J54" s="99" t="e">
        <f>(F54-INT(F54))*24*60*60*G$6/F$6+(G54-INT(G54))*24*60*60</f>
        <v>#VALUE!</v>
      </c>
      <c r="K54">
        <v>25</v>
      </c>
      <c r="L54" s="438">
        <f>1-(K54-0.5)/(F$78+G$78)</f>
        <v>9.259259259259256E-2</v>
      </c>
      <c r="M54" s="495"/>
      <c r="N54" s="99">
        <v>25</v>
      </c>
      <c r="O54" s="439">
        <f>1-(N54-0.5)/(F$78+G$78)</f>
        <v>9.259259259259256E-2</v>
      </c>
    </row>
    <row r="55" spans="2:15" ht="21" thickBot="1" x14ac:dyDescent="0.3">
      <c r="B55" s="199">
        <f t="shared" si="6"/>
        <v>24</v>
      </c>
      <c r="C55" s="106" t="s">
        <v>137</v>
      </c>
      <c r="D55" s="107" t="s">
        <v>325</v>
      </c>
      <c r="E55" s="436">
        <f ca="1">VLOOKUP('Liste for tidtaking'!D54,'Liste for tidtaking'!D$5:H$78,5,FALSE)</f>
        <v>1.5329999999999997</v>
      </c>
      <c r="F55" s="209"/>
      <c r="G55" s="86" t="s">
        <v>62</v>
      </c>
      <c r="H55" s="136"/>
      <c r="I55" s="350"/>
      <c r="J55" s="99" t="e">
        <f>(F55-INT(F55))*24*60*60*G$6/F$6+(G55-INT(G55))*24*60*60</f>
        <v>#VALUE!</v>
      </c>
      <c r="K55">
        <v>1</v>
      </c>
      <c r="L55" s="438">
        <f>1-(K55-0.5)/(F$78+G$78)</f>
        <v>0.98148148148148151</v>
      </c>
      <c r="M55" s="495"/>
      <c r="N55" s="99">
        <v>1</v>
      </c>
      <c r="O55" s="439">
        <f>1-(N55-0.5)/(F$78+G$78)</f>
        <v>0.98148148148148151</v>
      </c>
    </row>
    <row r="56" spans="2:15" ht="21" thickBot="1" x14ac:dyDescent="0.3">
      <c r="B56" s="199">
        <f t="shared" si="6"/>
        <v>25</v>
      </c>
      <c r="C56" s="106" t="s">
        <v>73</v>
      </c>
      <c r="D56" s="107" t="s">
        <v>140</v>
      </c>
      <c r="E56" s="436">
        <f ca="1">VLOOKUP('Liste for tidtaking'!D55,'Liste for tidtaking'!D$5:H$78,5,FALSE)</f>
        <v>1.7049999999999998</v>
      </c>
      <c r="F56" s="208"/>
      <c r="G56" s="18"/>
      <c r="H56" s="136"/>
      <c r="L56" s="438"/>
      <c r="M56" s="431"/>
      <c r="N56" s="99"/>
      <c r="O56" s="434"/>
    </row>
    <row r="57" spans="2:15" ht="21" thickBot="1" x14ac:dyDescent="0.3">
      <c r="B57" s="199">
        <f t="shared" si="6"/>
        <v>26</v>
      </c>
      <c r="C57" s="106" t="s">
        <v>141</v>
      </c>
      <c r="D57" s="107" t="s">
        <v>142</v>
      </c>
      <c r="E57" s="436">
        <f ca="1">VLOOKUP('Liste for tidtaking'!D56,'Liste for tidtaking'!D$5:H$78,5,FALSE)</f>
        <v>1.8421999999999998</v>
      </c>
      <c r="F57" s="208"/>
      <c r="G57" s="18"/>
      <c r="H57" s="136"/>
      <c r="L57" s="438"/>
      <c r="M57" s="431"/>
      <c r="N57" s="99"/>
      <c r="O57" s="434"/>
    </row>
    <row r="58" spans="2:15" ht="21" thickBot="1" x14ac:dyDescent="0.3">
      <c r="B58" s="199">
        <f t="shared" si="6"/>
        <v>27</v>
      </c>
      <c r="C58" s="106" t="s">
        <v>145</v>
      </c>
      <c r="D58" s="107" t="s">
        <v>146</v>
      </c>
      <c r="E58" s="436">
        <f ca="1">VLOOKUP('Liste for tidtaking'!D58,'Liste for tidtaking'!D$5:H$78,5,FALSE)</f>
        <v>1.5689999999999997</v>
      </c>
      <c r="F58" s="208"/>
      <c r="G58" s="18"/>
      <c r="H58" s="136"/>
      <c r="I58" s="350"/>
      <c r="J58" s="99"/>
      <c r="L58" s="438"/>
      <c r="M58" s="437"/>
      <c r="N58" s="99"/>
      <c r="O58" s="439"/>
    </row>
    <row r="59" spans="2:15" ht="21" thickBot="1" x14ac:dyDescent="0.3">
      <c r="B59" s="199">
        <f t="shared" si="6"/>
        <v>28</v>
      </c>
      <c r="C59" s="106" t="s">
        <v>79</v>
      </c>
      <c r="D59" s="107" t="s">
        <v>147</v>
      </c>
      <c r="E59" s="436">
        <f ca="1">VLOOKUP('Liste for tidtaking'!D59,'Liste for tidtaking'!D$5:H$78,5,FALSE)</f>
        <v>1.9289999999999998</v>
      </c>
      <c r="F59" s="208"/>
      <c r="G59" s="18"/>
      <c r="H59" s="136"/>
      <c r="L59" s="438"/>
      <c r="M59" s="431"/>
      <c r="N59" s="99"/>
      <c r="O59" s="434"/>
    </row>
    <row r="60" spans="2:15" ht="21" thickBot="1" x14ac:dyDescent="0.3">
      <c r="B60" s="199">
        <f t="shared" si="6"/>
        <v>29</v>
      </c>
      <c r="C60" s="113" t="s">
        <v>152</v>
      </c>
      <c r="D60" s="201" t="s">
        <v>153</v>
      </c>
      <c r="E60" s="436">
        <f ca="1">VLOOKUP('Liste for tidtaking'!D63,'Liste for tidtaking'!D$5:H$78,5,FALSE)</f>
        <v>1.8049999999999997</v>
      </c>
      <c r="F60" s="210"/>
      <c r="G60" s="18"/>
      <c r="H60" s="136"/>
      <c r="I60" s="350"/>
      <c r="J60" s="99"/>
      <c r="L60" s="438"/>
      <c r="M60" s="433"/>
      <c r="N60" s="99"/>
      <c r="O60" s="432"/>
    </row>
    <row r="61" spans="2:15" ht="21" thickBot="1" x14ac:dyDescent="0.3">
      <c r="B61" s="199">
        <f t="shared" si="6"/>
        <v>30</v>
      </c>
      <c r="C61" s="113" t="s">
        <v>154</v>
      </c>
      <c r="D61" s="201" t="s">
        <v>155</v>
      </c>
      <c r="E61" s="436">
        <f ca="1">VLOOKUP('Liste for tidtaking'!D64,'Liste for tidtaking'!D$5:H$78,5,FALSE)</f>
        <v>1.9489999999999998</v>
      </c>
      <c r="F61" s="282"/>
      <c r="G61" s="18"/>
      <c r="H61" s="136"/>
      <c r="L61" s="438"/>
      <c r="M61" s="431"/>
      <c r="N61" s="99"/>
      <c r="O61" s="434"/>
    </row>
    <row r="62" spans="2:15" ht="21" thickBot="1" x14ac:dyDescent="0.3">
      <c r="B62" s="199">
        <f t="shared" si="6"/>
        <v>31</v>
      </c>
      <c r="C62" s="113" t="s">
        <v>156</v>
      </c>
      <c r="D62" s="108" t="s">
        <v>157</v>
      </c>
      <c r="E62" s="436">
        <f ca="1">VLOOKUP('Liste for tidtaking'!D65,'Liste for tidtaking'!D$5:H$78,5,FALSE)</f>
        <v>1.8777999999999997</v>
      </c>
      <c r="F62" s="282"/>
      <c r="G62" s="298"/>
      <c r="H62" s="136"/>
      <c r="I62" s="350"/>
      <c r="J62" s="99"/>
      <c r="L62" s="438"/>
      <c r="M62" s="433"/>
      <c r="N62" s="99"/>
      <c r="O62" s="434"/>
    </row>
    <row r="63" spans="2:15" ht="21" thickBot="1" x14ac:dyDescent="0.3">
      <c r="B63" s="199">
        <f t="shared" si="6"/>
        <v>32</v>
      </c>
      <c r="C63" s="113" t="s">
        <v>160</v>
      </c>
      <c r="D63" s="201" t="s">
        <v>161</v>
      </c>
      <c r="E63" s="436">
        <f ca="1">VLOOKUP('Liste for tidtaking'!D68,'Liste for tidtaking'!D$5:H$78,5,FALSE)</f>
        <v>2.2249999999999996</v>
      </c>
      <c r="F63" s="210"/>
      <c r="G63" s="18"/>
      <c r="H63" s="136"/>
      <c r="I63" s="350"/>
      <c r="J63" s="99"/>
      <c r="L63" s="438"/>
      <c r="M63" s="433"/>
      <c r="N63" s="99"/>
      <c r="O63" s="434"/>
    </row>
    <row r="64" spans="2:15" ht="21" thickBot="1" x14ac:dyDescent="0.3">
      <c r="B64" s="199">
        <f t="shared" si="6"/>
        <v>33</v>
      </c>
      <c r="C64" s="113" t="s">
        <v>167</v>
      </c>
      <c r="D64" s="201" t="s">
        <v>168</v>
      </c>
      <c r="E64" s="436">
        <f ca="1">VLOOKUP('Liste for tidtaking'!D73,'Liste for tidtaking'!D$5:H$78,5,FALSE)</f>
        <v>2.2989999999999995</v>
      </c>
      <c r="F64" s="210"/>
      <c r="G64" s="18"/>
      <c r="H64" s="136"/>
      <c r="I64" s="350"/>
      <c r="J64" s="99"/>
      <c r="L64" s="438"/>
      <c r="M64" s="437"/>
      <c r="N64" s="99"/>
      <c r="O64" s="439"/>
    </row>
    <row r="65" spans="2:18" ht="20" thickBot="1" x14ac:dyDescent="0.3">
      <c r="B65" s="199">
        <f t="shared" si="6"/>
        <v>34</v>
      </c>
      <c r="C65" s="113"/>
      <c r="D65" s="108"/>
      <c r="E65" s="436"/>
      <c r="F65" s="277"/>
      <c r="G65" s="200"/>
      <c r="H65" s="136"/>
      <c r="I65" s="350"/>
      <c r="J65" s="99"/>
      <c r="L65" s="438"/>
      <c r="M65" s="433"/>
      <c r="N65" s="99"/>
      <c r="O65" s="434"/>
    </row>
    <row r="66" spans="2:18" ht="20" thickBot="1" x14ac:dyDescent="0.3">
      <c r="B66" s="199">
        <f t="shared" si="6"/>
        <v>35</v>
      </c>
      <c r="C66" s="113"/>
      <c r="D66" s="108"/>
      <c r="E66" s="436"/>
      <c r="F66" s="210"/>
      <c r="G66" s="18"/>
      <c r="H66" s="136"/>
      <c r="J66" s="99"/>
      <c r="L66" s="438"/>
      <c r="M66" s="433"/>
      <c r="N66" s="99"/>
      <c r="O66" s="434"/>
    </row>
    <row r="67" spans="2:18" ht="19" x14ac:dyDescent="0.25">
      <c r="B67" s="39"/>
      <c r="C67" s="39"/>
      <c r="D67" s="39"/>
      <c r="E67" s="443"/>
      <c r="F67" s="348"/>
      <c r="G67" s="227"/>
      <c r="H67" s="349"/>
    </row>
    <row r="68" spans="2:18" ht="19" x14ac:dyDescent="0.25">
      <c r="B68" s="39"/>
      <c r="C68" s="39"/>
      <c r="D68" s="39"/>
      <c r="E68" s="444"/>
      <c r="F68" s="348"/>
      <c r="G68" s="227"/>
      <c r="H68" s="349"/>
    </row>
    <row r="69" spans="2:18" ht="19" x14ac:dyDescent="0.25">
      <c r="B69" s="39"/>
      <c r="C69" s="39"/>
      <c r="D69" s="39"/>
      <c r="E69" s="444"/>
      <c r="F69" s="348"/>
      <c r="G69" s="227"/>
      <c r="H69" s="349"/>
    </row>
    <row r="70" spans="2:18" ht="19" x14ac:dyDescent="0.25">
      <c r="B70" s="39"/>
      <c r="C70" s="39"/>
      <c r="D70" s="39"/>
      <c r="E70" s="444"/>
      <c r="F70" s="348"/>
      <c r="G70" s="227"/>
      <c r="H70" s="349"/>
    </row>
    <row r="71" spans="2:18" ht="19" x14ac:dyDescent="0.25">
      <c r="B71" s="39"/>
      <c r="C71" s="39"/>
      <c r="D71" s="39"/>
      <c r="E71" s="444"/>
      <c r="F71" s="348"/>
      <c r="G71" s="227"/>
      <c r="H71" s="349"/>
    </row>
    <row r="72" spans="2:18" ht="19" x14ac:dyDescent="0.25">
      <c r="B72" s="39"/>
      <c r="C72" s="39"/>
      <c r="D72" s="39"/>
      <c r="E72" s="444"/>
      <c r="F72" s="348"/>
      <c r="G72" s="227"/>
      <c r="H72" s="349"/>
    </row>
    <row r="73" spans="2:18" ht="19" x14ac:dyDescent="0.25">
      <c r="B73" s="39"/>
      <c r="C73" s="39"/>
      <c r="D73" s="39"/>
      <c r="E73" s="444"/>
      <c r="F73" s="348"/>
      <c r="G73" s="227"/>
      <c r="H73" s="349"/>
    </row>
    <row r="74" spans="2:18" ht="19" x14ac:dyDescent="0.25">
      <c r="B74" s="39"/>
      <c r="C74" s="39"/>
      <c r="D74" s="39"/>
      <c r="E74" s="444"/>
      <c r="F74" s="348"/>
      <c r="G74" s="227"/>
      <c r="H74" s="349"/>
    </row>
    <row r="75" spans="2:18" ht="19" x14ac:dyDescent="0.25">
      <c r="B75" s="39"/>
      <c r="C75" s="39"/>
      <c r="D75" s="39"/>
      <c r="E75" s="444"/>
      <c r="F75" s="348"/>
      <c r="G75" s="227"/>
      <c r="H75" s="349"/>
    </row>
    <row r="76" spans="2:18" ht="19" x14ac:dyDescent="0.25">
      <c r="B76" s="39"/>
      <c r="C76" s="39"/>
      <c r="D76" s="39"/>
      <c r="E76" s="39"/>
      <c r="F76" s="348"/>
      <c r="G76" s="227"/>
      <c r="H76" s="349"/>
    </row>
    <row r="77" spans="2:18" ht="19" x14ac:dyDescent="0.25">
      <c r="E77" s="39"/>
      <c r="F77" s="15"/>
      <c r="G77" s="15"/>
      <c r="R77" s="114"/>
    </row>
    <row r="78" spans="2:18" x14ac:dyDescent="0.2">
      <c r="D78" t="s">
        <v>173</v>
      </c>
      <c r="F78" s="196">
        <f>COUNT(F8:F77)+COUNTIF(F8:F77,"Brutt")+COUNTIF(F8:F77,"(*)")</f>
        <v>2</v>
      </c>
      <c r="G78" s="196">
        <f>COUNT(G8:G77)+COUNTIF(G8:G77,"Brutt")+COUNTIF(G8:G77,"(*)")</f>
        <v>25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F80" s="103">
        <f>IF(SUM(F8:F77)=0," ",AVERAGE(F8:F77))</f>
        <v>2.2447916666666665E-2</v>
      </c>
      <c r="G80" s="103">
        <f>IF(SUM(G8:G77)=0," ",AVERAGE(G8:G77))</f>
        <v>2.6732954545454542E-2</v>
      </c>
      <c r="H80" s="103">
        <f>IF(SUM(F8:H77)=0," ",AVERAGE(F8:H77))</f>
        <v>2.6375868055555547E-2</v>
      </c>
    </row>
    <row r="81" spans="5:7" ht="19" x14ac:dyDescent="0.2">
      <c r="E81" s="39"/>
      <c r="F81" s="15"/>
      <c r="G81" s="15"/>
    </row>
    <row r="82" spans="5:7" x14ac:dyDescent="0.2">
      <c r="G82" s="15"/>
    </row>
  </sheetData>
  <autoFilter ref="B7:P66" xr:uid="{1CC83E89-2611-AC4C-B712-930F59FE1D38}">
    <sortState xmlns:xlrd2="http://schemas.microsoft.com/office/spreadsheetml/2017/richdata2" ref="B8:P66">
      <sortCondition ref="I7:I66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88BA-C679-1245-9966-7D52D2A5AC55}">
  <dimension ref="A1:S82"/>
  <sheetViews>
    <sheetView workbookViewId="0">
      <selection activeCell="A13" sqref="A13:XFD13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9" max="19" width="18.83203125" customWidth="1"/>
  </cols>
  <sheetData>
    <row r="1" spans="1:19" x14ac:dyDescent="0.2">
      <c r="A1" s="15"/>
      <c r="G1" s="15"/>
    </row>
    <row r="2" spans="1:19" x14ac:dyDescent="0.2">
      <c r="G2" s="15"/>
    </row>
    <row r="3" spans="1:19" ht="26" x14ac:dyDescent="0.3">
      <c r="B3" s="21" t="s">
        <v>267</v>
      </c>
      <c r="C3" s="266" t="s">
        <v>271</v>
      </c>
      <c r="F3" s="15"/>
      <c r="G3" s="15"/>
    </row>
    <row r="4" spans="1:19" ht="17" thickBot="1" x14ac:dyDescent="0.25">
      <c r="B4" s="15"/>
      <c r="F4" s="15"/>
      <c r="G4" s="15"/>
    </row>
    <row r="5" spans="1:19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19" ht="20" thickBot="1" x14ac:dyDescent="0.3">
      <c r="B6" s="104"/>
      <c r="C6" s="198"/>
      <c r="D6" s="198"/>
      <c r="E6" s="198"/>
      <c r="F6" s="226">
        <v>1.7</v>
      </c>
      <c r="G6" s="204">
        <v>2.7</v>
      </c>
      <c r="H6" s="204"/>
      <c r="J6" s="194"/>
      <c r="K6" s="194"/>
      <c r="M6" s="431"/>
      <c r="O6" s="432"/>
    </row>
    <row r="7" spans="1:19" ht="20" thickBot="1" x14ac:dyDescent="0.3">
      <c r="B7" s="104"/>
      <c r="C7" s="212"/>
      <c r="D7" s="212"/>
      <c r="E7" s="212"/>
      <c r="F7" s="206"/>
      <c r="G7" s="200"/>
      <c r="H7" s="136"/>
      <c r="Q7" s="111" t="s">
        <v>201</v>
      </c>
    </row>
    <row r="8" spans="1:19" ht="21" thickBot="1" x14ac:dyDescent="0.3">
      <c r="B8" s="199">
        <f t="shared" ref="B8:B20" si="0">B7+1</f>
        <v>1</v>
      </c>
      <c r="C8" s="106" t="s">
        <v>127</v>
      </c>
      <c r="D8" s="107" t="s">
        <v>128</v>
      </c>
      <c r="E8" s="436">
        <f ca="1">VLOOKUP('Liste for tidtaking'!D48,'Liste for tidtaking'!D$5:H$78,5,FALSE)</f>
        <v>1.4969999999999999</v>
      </c>
      <c r="F8" s="209"/>
      <c r="G8" s="86">
        <v>2.0069444444444445E-2</v>
      </c>
      <c r="H8" s="136"/>
      <c r="I8" s="350">
        <f t="shared" ref="I8:I20" si="1">IF(F8&gt;0,F8/F$6,G8/G$6)</f>
        <v>7.4331275720164606E-3</v>
      </c>
      <c r="J8" s="99">
        <f t="shared" ref="J8:J20" si="2">(F8-INT(F8))*24*60*60*G$6/F$6+(G8-INT(G8))*24*60*60</f>
        <v>1734.0000000000002</v>
      </c>
      <c r="K8">
        <v>1</v>
      </c>
      <c r="L8" s="438">
        <f t="shared" ref="L8:L20" si="3">1-(K8-0.5)/(F$78+G$78)</f>
        <v>0.96153846153846156</v>
      </c>
      <c r="M8" s="495">
        <f t="shared" ref="M8:M20" ca="1" si="4">I8/E8</f>
        <v>4.9653490795033136E-3</v>
      </c>
      <c r="N8" s="99">
        <v>5</v>
      </c>
      <c r="O8" s="439">
        <f t="shared" ref="O8:O20" si="5">1-(N8-0.5)/(F$78+G$78)</f>
        <v>0.65384615384615385</v>
      </c>
      <c r="Q8" s="110" t="s">
        <v>202</v>
      </c>
      <c r="R8" s="110"/>
      <c r="S8" s="111" t="s">
        <v>203</v>
      </c>
    </row>
    <row r="9" spans="1:19" ht="21" thickBot="1" x14ac:dyDescent="0.3">
      <c r="B9" s="199">
        <f t="shared" si="0"/>
        <v>2</v>
      </c>
      <c r="C9" s="106" t="s">
        <v>89</v>
      </c>
      <c r="D9" s="107" t="s">
        <v>326</v>
      </c>
      <c r="E9" s="436">
        <f ca="1">VLOOKUP('Liste for tidtaking'!D23,'Liste for tidtaking'!D$5:H$78,5,FALSE)</f>
        <v>1.6049999999999998</v>
      </c>
      <c r="F9" s="209"/>
      <c r="G9" s="135">
        <v>2.4155092592592593E-2</v>
      </c>
      <c r="H9" s="136"/>
      <c r="I9" s="350">
        <f t="shared" si="1"/>
        <v>8.9463305898491077E-3</v>
      </c>
      <c r="J9" s="99">
        <f t="shared" si="2"/>
        <v>2087</v>
      </c>
      <c r="K9">
        <v>2</v>
      </c>
      <c r="L9" s="438">
        <f t="shared" si="3"/>
        <v>0.88461538461538458</v>
      </c>
      <c r="M9" s="495">
        <f t="shared" ca="1" si="4"/>
        <v>5.5740377506848029E-3</v>
      </c>
      <c r="N9" s="99">
        <v>8</v>
      </c>
      <c r="O9" s="439">
        <f t="shared" si="5"/>
        <v>0.42307692307692313</v>
      </c>
      <c r="Q9" s="110" t="s">
        <v>205</v>
      </c>
      <c r="R9" s="110"/>
      <c r="S9" s="111" t="s">
        <v>206</v>
      </c>
    </row>
    <row r="10" spans="1:19" ht="21" thickBot="1" x14ac:dyDescent="0.3">
      <c r="B10" s="199">
        <f t="shared" si="0"/>
        <v>3</v>
      </c>
      <c r="C10" s="106" t="s">
        <v>69</v>
      </c>
      <c r="D10" s="107" t="s">
        <v>70</v>
      </c>
      <c r="E10" s="436">
        <f ca="1">VLOOKUP('Liste for tidtaking'!D10,'Liste for tidtaking'!D$5:H$78,5,FALSE)</f>
        <v>1.6049999999999998</v>
      </c>
      <c r="F10" s="209"/>
      <c r="G10" s="135">
        <v>2.4328703703703703E-2</v>
      </c>
      <c r="H10" s="136"/>
      <c r="I10" s="350">
        <f t="shared" si="1"/>
        <v>9.0106310013717411E-3</v>
      </c>
      <c r="J10" s="99">
        <f t="shared" si="2"/>
        <v>2102</v>
      </c>
      <c r="K10">
        <v>3</v>
      </c>
      <c r="L10" s="438">
        <f t="shared" si="3"/>
        <v>0.80769230769230771</v>
      </c>
      <c r="M10" s="495">
        <f t="shared" ca="1" si="4"/>
        <v>5.6141003123811482E-3</v>
      </c>
      <c r="N10" s="99">
        <v>9</v>
      </c>
      <c r="O10" s="439">
        <f t="shared" si="5"/>
        <v>0.34615384615384615</v>
      </c>
      <c r="Q10" s="110" t="s">
        <v>179</v>
      </c>
      <c r="R10" s="110"/>
      <c r="S10" s="111" t="s">
        <v>7</v>
      </c>
    </row>
    <row r="11" spans="1:19" ht="21" thickBot="1" x14ac:dyDescent="0.3">
      <c r="B11" s="199">
        <f t="shared" si="0"/>
        <v>4</v>
      </c>
      <c r="C11" s="106" t="s">
        <v>102</v>
      </c>
      <c r="D11" s="107" t="s">
        <v>103</v>
      </c>
      <c r="E11" s="436">
        <f ca="1">VLOOKUP('Liste for tidtaking'!D31,'Liste for tidtaking'!D$5:H$78,5,FALSE)</f>
        <v>1.7549999999999999</v>
      </c>
      <c r="F11" s="209"/>
      <c r="G11" s="135">
        <v>2.6053240740740741E-2</v>
      </c>
      <c r="H11" s="136"/>
      <c r="I11" s="350">
        <f t="shared" si="1"/>
        <v>9.649348422496571E-3</v>
      </c>
      <c r="J11" s="99">
        <f t="shared" si="2"/>
        <v>2251</v>
      </c>
      <c r="K11">
        <v>4</v>
      </c>
      <c r="L11" s="438">
        <f t="shared" si="3"/>
        <v>0.73076923076923084</v>
      </c>
      <c r="M11" s="495">
        <f t="shared" ca="1" si="4"/>
        <v>5.4982042293427761E-3</v>
      </c>
      <c r="N11" s="99">
        <v>7</v>
      </c>
      <c r="O11" s="439">
        <f t="shared" si="5"/>
        <v>0.5</v>
      </c>
    </row>
    <row r="12" spans="1:19" ht="21" thickBot="1" x14ac:dyDescent="0.3">
      <c r="B12" s="199">
        <f t="shared" si="0"/>
        <v>5</v>
      </c>
      <c r="C12" s="106" t="s">
        <v>81</v>
      </c>
      <c r="D12" s="107" t="s">
        <v>82</v>
      </c>
      <c r="E12" s="436">
        <f ca="1">VLOOKUP('Liste for tidtaking'!D18,'Liste for tidtaking'!D$5:H$78,5,FALSE)</f>
        <v>2.0029999999999997</v>
      </c>
      <c r="F12" s="209"/>
      <c r="G12" s="135">
        <v>2.673611111111111E-2</v>
      </c>
      <c r="H12" s="136"/>
      <c r="I12" s="350">
        <f t="shared" si="1"/>
        <v>9.902263374485595E-3</v>
      </c>
      <c r="J12" s="99">
        <f t="shared" si="2"/>
        <v>2310</v>
      </c>
      <c r="K12">
        <v>5</v>
      </c>
      <c r="L12" s="438">
        <f t="shared" si="3"/>
        <v>0.65384615384615385</v>
      </c>
      <c r="M12" s="495">
        <f t="shared" ca="1" si="4"/>
        <v>4.9437161130731887E-3</v>
      </c>
      <c r="N12" s="99">
        <v>4</v>
      </c>
      <c r="O12" s="439">
        <f t="shared" si="5"/>
        <v>0.73076923076923084</v>
      </c>
      <c r="Q12" s="111" t="s">
        <v>208</v>
      </c>
    </row>
    <row r="13" spans="1:19" ht="21" thickBot="1" x14ac:dyDescent="0.3">
      <c r="B13" s="199">
        <f t="shared" si="0"/>
        <v>6</v>
      </c>
      <c r="C13" s="106" t="s">
        <v>272</v>
      </c>
      <c r="D13" s="107" t="s">
        <v>319</v>
      </c>
      <c r="E13" s="436">
        <f ca="1">VLOOKUP('Liste for tidtaking'!D15,'Liste for tidtaking'!D$5:H$78,5,FALSE)</f>
        <v>2.1509999999999998</v>
      </c>
      <c r="F13" s="208"/>
      <c r="G13" s="135">
        <v>2.6921296296296297E-2</v>
      </c>
      <c r="H13" s="136"/>
      <c r="I13" s="350">
        <f t="shared" si="1"/>
        <v>9.9708504801097383E-3</v>
      </c>
      <c r="J13" s="99">
        <f t="shared" si="2"/>
        <v>2326</v>
      </c>
      <c r="K13">
        <v>6</v>
      </c>
      <c r="L13" s="438">
        <f t="shared" si="3"/>
        <v>0.57692307692307687</v>
      </c>
      <c r="M13" s="495">
        <f t="shared" ca="1" si="4"/>
        <v>4.6354488517479026E-3</v>
      </c>
      <c r="N13" s="99">
        <v>2</v>
      </c>
      <c r="O13" s="439">
        <f t="shared" si="5"/>
        <v>0.88461538461538458</v>
      </c>
      <c r="Q13" s="111"/>
    </row>
    <row r="14" spans="1:19" ht="21" thickBot="1" x14ac:dyDescent="0.3">
      <c r="B14" s="199">
        <f t="shared" si="0"/>
        <v>7</v>
      </c>
      <c r="C14" s="106" t="s">
        <v>95</v>
      </c>
      <c r="D14" s="107" t="s">
        <v>96</v>
      </c>
      <c r="E14" s="436">
        <f ca="1">VLOOKUP('Liste for tidtaking'!D26,'Liste for tidtaking'!D$5:H$78,5,FALSE)</f>
        <v>2.2989999999999995</v>
      </c>
      <c r="F14" s="209"/>
      <c r="G14" s="135">
        <v>2.704861111111111E-2</v>
      </c>
      <c r="H14" s="136"/>
      <c r="I14" s="350">
        <f t="shared" si="1"/>
        <v>1.0018004115226336E-2</v>
      </c>
      <c r="J14" s="99">
        <f t="shared" si="2"/>
        <v>2337</v>
      </c>
      <c r="K14">
        <v>7</v>
      </c>
      <c r="L14" s="438">
        <f t="shared" si="3"/>
        <v>0.5</v>
      </c>
      <c r="M14" s="495">
        <f t="shared" ca="1" si="4"/>
        <v>4.3575485494677414E-3</v>
      </c>
      <c r="N14" s="99">
        <v>1</v>
      </c>
      <c r="O14" s="439">
        <f t="shared" si="5"/>
        <v>0.96153846153846156</v>
      </c>
    </row>
    <row r="15" spans="1:19" ht="21" thickBot="1" x14ac:dyDescent="0.3">
      <c r="B15" s="199">
        <f t="shared" si="0"/>
        <v>8</v>
      </c>
      <c r="C15" s="106" t="s">
        <v>73</v>
      </c>
      <c r="D15" s="107" t="s">
        <v>74</v>
      </c>
      <c r="E15" s="436">
        <f ca="1">VLOOKUP('Liste for tidtaking'!D12,'Liste for tidtaking'!D$5:H$78,5,FALSE)</f>
        <v>2.1669999999999998</v>
      </c>
      <c r="F15" s="86"/>
      <c r="G15" s="135">
        <v>2.7893518518518519E-2</v>
      </c>
      <c r="H15" s="136"/>
      <c r="I15" s="350">
        <f t="shared" si="1"/>
        <v>1.0330932784636487E-2</v>
      </c>
      <c r="J15" s="99">
        <f t="shared" si="2"/>
        <v>2410.0000000000005</v>
      </c>
      <c r="K15">
        <v>8</v>
      </c>
      <c r="L15" s="438">
        <f t="shared" si="3"/>
        <v>0.42307692307692313</v>
      </c>
      <c r="M15" s="495">
        <f t="shared" ca="1" si="4"/>
        <v>4.7673893791585088E-3</v>
      </c>
      <c r="N15" s="99">
        <v>3</v>
      </c>
      <c r="O15" s="439">
        <f t="shared" si="5"/>
        <v>0.80769230769230771</v>
      </c>
    </row>
    <row r="16" spans="1:19" ht="21" thickBot="1" x14ac:dyDescent="0.3">
      <c r="B16" s="199">
        <f t="shared" si="0"/>
        <v>9</v>
      </c>
      <c r="C16" s="106" t="s">
        <v>91</v>
      </c>
      <c r="D16" s="107" t="s">
        <v>92</v>
      </c>
      <c r="E16" s="436">
        <f ca="1">VLOOKUP('Liste for tidtaking'!D24,'Liste for tidtaking'!D$5:H$78,5,FALSE)</f>
        <v>1.5329999999999997</v>
      </c>
      <c r="F16" s="302"/>
      <c r="G16" s="86">
        <v>2.8217592592592593E-2</v>
      </c>
      <c r="H16" s="136"/>
      <c r="I16" s="350">
        <f t="shared" si="1"/>
        <v>1.0450960219478738E-2</v>
      </c>
      <c r="J16" s="99">
        <f t="shared" si="2"/>
        <v>2438</v>
      </c>
      <c r="K16">
        <v>9</v>
      </c>
      <c r="L16" s="438">
        <f t="shared" si="3"/>
        <v>0.34615384615384615</v>
      </c>
      <c r="M16" s="495">
        <f t="shared" ca="1" si="4"/>
        <v>6.8173256487141162E-3</v>
      </c>
      <c r="N16" s="99">
        <v>11</v>
      </c>
      <c r="O16" s="439">
        <f t="shared" si="5"/>
        <v>0.19230769230769229</v>
      </c>
    </row>
    <row r="17" spans="2:15" ht="21" thickBot="1" x14ac:dyDescent="0.3">
      <c r="B17" s="199">
        <f t="shared" si="0"/>
        <v>10</v>
      </c>
      <c r="C17" s="106" t="s">
        <v>139</v>
      </c>
      <c r="D17" s="107" t="s">
        <v>138</v>
      </c>
      <c r="E17" s="436">
        <f ca="1">VLOOKUP('Liste for tidtaking'!D53,'Liste for tidtaking'!D$5:H$78,5,FALSE)</f>
        <v>2.0362</v>
      </c>
      <c r="F17" s="209"/>
      <c r="G17" s="135">
        <v>2.9479166666666667E-2</v>
      </c>
      <c r="H17" s="136"/>
      <c r="I17" s="350">
        <f t="shared" si="1"/>
        <v>1.0918209876543209E-2</v>
      </c>
      <c r="J17" s="99">
        <f t="shared" si="2"/>
        <v>2547</v>
      </c>
      <c r="K17">
        <v>10</v>
      </c>
      <c r="L17" s="438">
        <f t="shared" si="3"/>
        <v>0.26923076923076927</v>
      </c>
      <c r="M17" s="495">
        <f t="shared" ca="1" si="4"/>
        <v>5.3620518006793089E-3</v>
      </c>
      <c r="N17" s="99">
        <v>6</v>
      </c>
      <c r="O17" s="439">
        <f t="shared" si="5"/>
        <v>0.57692307692307687</v>
      </c>
    </row>
    <row r="18" spans="2:15" ht="21" thickBot="1" x14ac:dyDescent="0.3">
      <c r="B18" s="199">
        <f t="shared" si="0"/>
        <v>11</v>
      </c>
      <c r="C18" s="106" t="s">
        <v>123</v>
      </c>
      <c r="D18" s="107" t="s">
        <v>124</v>
      </c>
      <c r="E18" s="436">
        <f ca="1">VLOOKUP('Liste for tidtaking'!D46,'Liste for tidtaking'!D$5:H$78,5,FALSE)</f>
        <v>1.9289999999999998</v>
      </c>
      <c r="F18" s="209"/>
      <c r="G18" s="135">
        <v>2.974537037037037E-2</v>
      </c>
      <c r="H18" s="136"/>
      <c r="I18" s="350">
        <f t="shared" si="1"/>
        <v>1.1016803840877915E-2</v>
      </c>
      <c r="J18" s="99">
        <f t="shared" si="2"/>
        <v>2570</v>
      </c>
      <c r="K18">
        <v>11</v>
      </c>
      <c r="L18" s="438">
        <f t="shared" si="3"/>
        <v>0.19230769230769229</v>
      </c>
      <c r="M18" s="495">
        <f t="shared" ca="1" si="4"/>
        <v>5.7111476624561513E-3</v>
      </c>
      <c r="N18" s="99">
        <v>10</v>
      </c>
      <c r="O18" s="439">
        <f t="shared" si="5"/>
        <v>0.26923076923076927</v>
      </c>
    </row>
    <row r="19" spans="2:15" ht="21" thickBot="1" x14ac:dyDescent="0.3">
      <c r="B19" s="199">
        <f t="shared" si="0"/>
        <v>12</v>
      </c>
      <c r="C19" s="106" t="s">
        <v>162</v>
      </c>
      <c r="D19" s="107" t="s">
        <v>163</v>
      </c>
      <c r="E19" s="436">
        <f ca="1">VLOOKUP('Liste for tidtaking'!D69,'Liste for tidtaking'!D$5:H$78,5,FALSE)</f>
        <v>1.7049999999999998</v>
      </c>
      <c r="F19" s="209"/>
      <c r="G19" s="135">
        <v>3.4814814814814812E-2</v>
      </c>
      <c r="H19" s="136"/>
      <c r="I19" s="350">
        <f t="shared" si="1"/>
        <v>1.2894375857338819E-2</v>
      </c>
      <c r="J19" s="99">
        <f t="shared" si="2"/>
        <v>3008</v>
      </c>
      <c r="K19">
        <v>12</v>
      </c>
      <c r="L19" s="438">
        <f t="shared" si="3"/>
        <v>0.11538461538461542</v>
      </c>
      <c r="M19" s="495">
        <f t="shared" ca="1" si="4"/>
        <v>7.5626837872954959E-3</v>
      </c>
      <c r="N19" s="99">
        <v>13</v>
      </c>
      <c r="O19" s="439">
        <f t="shared" si="5"/>
        <v>3.8461538461538436E-2</v>
      </c>
    </row>
    <row r="20" spans="2:15" ht="21" thickBot="1" x14ac:dyDescent="0.3">
      <c r="B20" s="199">
        <f t="shared" si="0"/>
        <v>13</v>
      </c>
      <c r="C20" s="106" t="s">
        <v>83</v>
      </c>
      <c r="D20" s="107" t="s">
        <v>84</v>
      </c>
      <c r="E20" s="436">
        <f ca="1">VLOOKUP('Liste for tidtaking'!D19,'Liste for tidtaking'!D$5:H$78,5,FALSE)</f>
        <v>2.8169999999999993</v>
      </c>
      <c r="F20" s="209">
        <v>3.3229166666666664E-2</v>
      </c>
      <c r="G20" s="18"/>
      <c r="H20" s="136"/>
      <c r="I20" s="350">
        <f t="shared" si="1"/>
        <v>1.954656862745098E-2</v>
      </c>
      <c r="J20" s="99">
        <f t="shared" si="2"/>
        <v>4559.823529411764</v>
      </c>
      <c r="K20">
        <v>13</v>
      </c>
      <c r="L20" s="438">
        <f t="shared" si="3"/>
        <v>3.8461538461538436E-2</v>
      </c>
      <c r="M20" s="495">
        <f t="shared" ca="1" si="4"/>
        <v>6.9387890051299198E-3</v>
      </c>
      <c r="N20" s="99">
        <v>12</v>
      </c>
      <c r="O20" s="439">
        <f t="shared" si="5"/>
        <v>0.11538461538461542</v>
      </c>
    </row>
    <row r="21" spans="2:15" ht="21" thickBot="1" x14ac:dyDescent="0.3">
      <c r="B21" s="199">
        <v>1</v>
      </c>
      <c r="C21" s="106" t="s">
        <v>60</v>
      </c>
      <c r="D21" s="107" t="s">
        <v>61</v>
      </c>
      <c r="E21" s="436">
        <f ca="1">VLOOKUP('Liste for tidtaking'!D5,'Liste for tidtaking'!D$5:H$78,5,FALSE)</f>
        <v>1.4249999999999998</v>
      </c>
      <c r="F21" s="206"/>
      <c r="G21" s="200"/>
      <c r="H21" s="136"/>
      <c r="I21" s="350"/>
      <c r="J21" s="99"/>
      <c r="L21" s="438"/>
      <c r="M21" s="433"/>
      <c r="N21" s="99"/>
      <c r="O21" s="434"/>
    </row>
    <row r="22" spans="2:15" ht="21" thickBot="1" x14ac:dyDescent="0.3">
      <c r="B22" s="199">
        <f t="shared" ref="B22:B66" si="6">B21+1</f>
        <v>2</v>
      </c>
      <c r="C22" s="106" t="s">
        <v>63</v>
      </c>
      <c r="D22" s="107" t="s">
        <v>64</v>
      </c>
      <c r="E22" s="436">
        <f ca="1">VLOOKUP('Liste for tidtaking'!D6,'Liste for tidtaking'!D$5:H$78,5,FALSE)</f>
        <v>1.5689999999999997</v>
      </c>
      <c r="F22" s="207"/>
      <c r="G22" s="200"/>
      <c r="H22" s="136"/>
      <c r="L22" s="438"/>
      <c r="M22" s="431"/>
      <c r="N22" s="99"/>
      <c r="O22" s="434"/>
    </row>
    <row r="23" spans="2:15" ht="21" thickBot="1" x14ac:dyDescent="0.3">
      <c r="B23" s="199">
        <f t="shared" si="6"/>
        <v>3</v>
      </c>
      <c r="C23" s="106" t="s">
        <v>65</v>
      </c>
      <c r="D23" s="107" t="s">
        <v>66</v>
      </c>
      <c r="E23" s="436">
        <f ca="1">VLOOKUP('Liste for tidtaking'!D7,'Liste for tidtaking'!D$5:H$78,5,FALSE)</f>
        <v>1.5329999999999997</v>
      </c>
      <c r="F23" s="208"/>
      <c r="G23" s="135"/>
      <c r="H23" s="136"/>
      <c r="I23" s="350"/>
      <c r="J23" s="99"/>
      <c r="L23" s="438"/>
      <c r="M23" s="437"/>
      <c r="N23" s="99"/>
      <c r="O23" s="439"/>
    </row>
    <row r="24" spans="2:15" ht="21" thickBot="1" x14ac:dyDescent="0.3">
      <c r="B24" s="199">
        <f t="shared" si="6"/>
        <v>4</v>
      </c>
      <c r="C24" s="106" t="s">
        <v>67</v>
      </c>
      <c r="D24" s="107" t="s">
        <v>68</v>
      </c>
      <c r="E24" s="436">
        <f ca="1">VLOOKUP('Liste for tidtaking'!D9,'Liste for tidtaking'!D$5:H$78,5,FALSE)</f>
        <v>1.5329999999999997</v>
      </c>
      <c r="F24" s="208"/>
      <c r="G24" s="135"/>
      <c r="H24" s="136"/>
      <c r="L24" s="438"/>
      <c r="M24" s="431"/>
      <c r="N24" s="99"/>
      <c r="O24" s="434"/>
    </row>
    <row r="25" spans="2:15" ht="21" thickBot="1" x14ac:dyDescent="0.3">
      <c r="B25" s="199">
        <f t="shared" si="6"/>
        <v>5</v>
      </c>
      <c r="C25" s="106" t="s">
        <v>71</v>
      </c>
      <c r="D25" s="107" t="s">
        <v>72</v>
      </c>
      <c r="E25" s="436">
        <f ca="1">VLOOKUP('Liste for tidtaking'!D11,'Liste for tidtaking'!D$5:H$78,5,FALSE)</f>
        <v>1.5689999999999997</v>
      </c>
      <c r="F25" s="209"/>
      <c r="G25" s="135"/>
      <c r="H25" s="136"/>
      <c r="J25" s="99"/>
      <c r="L25" s="438"/>
      <c r="M25" s="433"/>
      <c r="N25" s="99"/>
      <c r="O25" s="434"/>
    </row>
    <row r="26" spans="2:15" ht="21" thickBot="1" x14ac:dyDescent="0.3">
      <c r="B26" s="199">
        <f t="shared" si="6"/>
        <v>6</v>
      </c>
      <c r="C26" s="106" t="s">
        <v>75</v>
      </c>
      <c r="D26" s="107" t="s">
        <v>76</v>
      </c>
      <c r="E26" s="436">
        <f ca="1">VLOOKUP('Liste for tidtaking'!D13,'Liste for tidtaking'!D$5:H$78,5,FALSE)</f>
        <v>1.5689999999999997</v>
      </c>
      <c r="F26" s="211"/>
      <c r="G26" s="18"/>
      <c r="H26" s="136"/>
      <c r="J26" s="99"/>
      <c r="L26" s="438"/>
      <c r="M26" s="433"/>
      <c r="N26" s="99"/>
      <c r="O26" s="434"/>
    </row>
    <row r="27" spans="2:15" ht="21" thickBot="1" x14ac:dyDescent="0.3">
      <c r="B27" s="199">
        <f t="shared" si="6"/>
        <v>7</v>
      </c>
      <c r="C27" s="106" t="s">
        <v>77</v>
      </c>
      <c r="D27" s="107" t="s">
        <v>78</v>
      </c>
      <c r="E27" s="436">
        <f ca="1">VLOOKUP('Liste for tidtaking'!D14,'Liste for tidtaking'!D$5:H$78,5,FALSE)</f>
        <v>1.6541999999999997</v>
      </c>
      <c r="F27" s="209"/>
      <c r="G27" s="135"/>
      <c r="H27" s="136"/>
      <c r="I27" s="350"/>
      <c r="J27" s="99"/>
      <c r="L27" s="438"/>
      <c r="M27" s="437"/>
      <c r="N27" s="99"/>
      <c r="O27" s="439"/>
    </row>
    <row r="28" spans="2:15" ht="21" thickBot="1" x14ac:dyDescent="0.3">
      <c r="B28" s="199">
        <f t="shared" si="6"/>
        <v>8</v>
      </c>
      <c r="C28" s="106" t="s">
        <v>79</v>
      </c>
      <c r="D28" s="107" t="s">
        <v>80</v>
      </c>
      <c r="E28" s="436">
        <f ca="1">VLOOKUP('Liste for tidtaking'!D16,'Liste for tidtaking'!D$5:H$78,5,FALSE)</f>
        <v>1.8049999999999997</v>
      </c>
      <c r="F28" s="208"/>
      <c r="G28" s="135"/>
      <c r="H28" s="136"/>
      <c r="I28" s="350"/>
      <c r="J28" s="99"/>
      <c r="L28" s="438"/>
      <c r="M28" s="437"/>
      <c r="N28" s="99"/>
      <c r="O28" s="439"/>
    </row>
    <row r="29" spans="2:15" ht="21" thickBot="1" x14ac:dyDescent="0.3">
      <c r="B29" s="199">
        <f t="shared" si="6"/>
        <v>9</v>
      </c>
      <c r="C29" s="106" t="s">
        <v>85</v>
      </c>
      <c r="D29" s="107" t="s">
        <v>86</v>
      </c>
      <c r="E29" s="436">
        <f ca="1">VLOOKUP('Liste for tidtaking'!D20,'Liste for tidtaking'!D$5:H$78,5,FALSE)</f>
        <v>1.6049999999999998</v>
      </c>
      <c r="F29" s="208"/>
      <c r="G29" s="135"/>
      <c r="H29" s="136"/>
      <c r="I29" s="350"/>
      <c r="J29" s="99"/>
      <c r="L29" s="438"/>
      <c r="M29" s="433"/>
      <c r="N29" s="99"/>
      <c r="O29" s="434"/>
    </row>
    <row r="30" spans="2:15" ht="21" thickBot="1" x14ac:dyDescent="0.3">
      <c r="B30" s="199">
        <f t="shared" si="6"/>
        <v>10</v>
      </c>
      <c r="C30" s="106" t="s">
        <v>87</v>
      </c>
      <c r="D30" s="107" t="s">
        <v>88</v>
      </c>
      <c r="E30" s="436">
        <f ca="1">VLOOKUP('Liste for tidtaking'!D21,'Liste for tidtaking'!D$5:H$78,5,FALSE)</f>
        <v>2.3397999999999999</v>
      </c>
      <c r="F30" s="354"/>
      <c r="G30" s="268"/>
      <c r="H30" s="136"/>
      <c r="I30" s="350"/>
      <c r="J30" s="99"/>
      <c r="L30" s="438"/>
      <c r="M30" s="437"/>
      <c r="N30" s="99"/>
      <c r="O30" s="439"/>
    </row>
    <row r="31" spans="2:15" ht="21" thickBot="1" x14ac:dyDescent="0.3">
      <c r="B31" s="199">
        <f t="shared" si="6"/>
        <v>11</v>
      </c>
      <c r="C31" s="106" t="s">
        <v>254</v>
      </c>
      <c r="D31" s="107" t="s">
        <v>90</v>
      </c>
      <c r="E31" s="436">
        <f ca="1">VLOOKUP('Liste for tidtaking'!D22,'Liste for tidtaking'!D$5:H$78,5,FALSE)</f>
        <v>1.7549999999999999</v>
      </c>
      <c r="F31" s="209"/>
      <c r="G31" s="135"/>
      <c r="H31" s="136"/>
      <c r="I31" s="350"/>
      <c r="J31" s="99"/>
      <c r="L31" s="438"/>
      <c r="M31" s="433"/>
      <c r="N31" s="99"/>
      <c r="O31" s="434"/>
    </row>
    <row r="32" spans="2:15" ht="21" thickBot="1" x14ac:dyDescent="0.3">
      <c r="B32" s="199">
        <f t="shared" si="6"/>
        <v>12</v>
      </c>
      <c r="C32" s="106" t="s">
        <v>93</v>
      </c>
      <c r="D32" s="107" t="s">
        <v>94</v>
      </c>
      <c r="E32" s="436">
        <f ca="1">VLOOKUP('Liste for tidtaking'!D25,'Liste for tidtaking'!D$5:H$78,5,FALSE)</f>
        <v>1.7049999999999998</v>
      </c>
      <c r="F32" s="208"/>
      <c r="G32" s="18"/>
      <c r="H32" s="136"/>
      <c r="J32" s="99"/>
      <c r="L32" s="438"/>
      <c r="M32" s="433"/>
      <c r="N32" s="99"/>
      <c r="O32" s="434"/>
    </row>
    <row r="33" spans="2:15" ht="21" thickBot="1" x14ac:dyDescent="0.3">
      <c r="B33" s="199">
        <f t="shared" si="6"/>
        <v>13</v>
      </c>
      <c r="C33" s="106" t="s">
        <v>97</v>
      </c>
      <c r="D33" s="107" t="s">
        <v>98</v>
      </c>
      <c r="E33" s="436">
        <f ca="1">VLOOKUP('Liste for tidtaking'!D27,'Liste for tidtaking'!D$5:H$78,5,FALSE)</f>
        <v>1.4969999999999999</v>
      </c>
      <c r="F33" s="208"/>
      <c r="G33" s="18"/>
      <c r="H33" s="136"/>
      <c r="L33" s="438"/>
      <c r="M33" s="431"/>
      <c r="N33" s="99"/>
      <c r="O33" s="434"/>
    </row>
    <row r="34" spans="2:15" ht="21" thickBot="1" x14ac:dyDescent="0.3">
      <c r="B34" s="199">
        <f t="shared" si="6"/>
        <v>14</v>
      </c>
      <c r="C34" s="106" t="s">
        <v>63</v>
      </c>
      <c r="D34" s="107" t="s">
        <v>99</v>
      </c>
      <c r="E34" s="436">
        <f ca="1">VLOOKUP('Liste for tidtaking'!D28,'Liste for tidtaking'!D$5:H$78,5,FALSE)</f>
        <v>1.3729999999999998</v>
      </c>
      <c r="F34" s="209"/>
      <c r="G34" s="135"/>
      <c r="H34" s="136"/>
      <c r="I34" s="350"/>
      <c r="J34" s="99"/>
      <c r="L34" s="438"/>
      <c r="M34" s="437"/>
      <c r="N34" s="99"/>
      <c r="O34" s="439"/>
    </row>
    <row r="35" spans="2:15" ht="21" thickBot="1" x14ac:dyDescent="0.3">
      <c r="B35" s="199">
        <f t="shared" si="6"/>
        <v>15</v>
      </c>
      <c r="C35" s="106" t="s">
        <v>100</v>
      </c>
      <c r="D35" s="107" t="s">
        <v>101</v>
      </c>
      <c r="E35" s="436">
        <f ca="1">VLOOKUP('Liste for tidtaking'!D29,'Liste for tidtaking'!D$5:H$78,5,FALSE)</f>
        <v>1.4609999999999999</v>
      </c>
      <c r="F35" s="208"/>
      <c r="G35" s="135"/>
      <c r="H35" s="136"/>
      <c r="I35" s="350"/>
      <c r="J35" s="99"/>
      <c r="L35" s="438"/>
      <c r="M35" s="437"/>
      <c r="N35" s="99"/>
      <c r="O35" s="439"/>
    </row>
    <row r="36" spans="2:15" ht="21" thickBot="1" x14ac:dyDescent="0.3">
      <c r="B36" s="199">
        <f t="shared" si="6"/>
        <v>16</v>
      </c>
      <c r="C36" s="106" t="s">
        <v>104</v>
      </c>
      <c r="D36" s="107" t="s">
        <v>105</v>
      </c>
      <c r="E36" s="436">
        <f ca="1">VLOOKUP('Liste for tidtaking'!D33,'Liste for tidtaking'!D$5:H$78,5,FALSE)</f>
        <v>1.8549999999999998</v>
      </c>
      <c r="F36" s="209"/>
      <c r="G36" s="135"/>
      <c r="H36" s="136"/>
      <c r="I36" s="350"/>
      <c r="J36" s="99"/>
      <c r="L36" s="438"/>
      <c r="M36" s="437"/>
      <c r="N36" s="99"/>
      <c r="O36" s="439"/>
    </row>
    <row r="37" spans="2:15" ht="21" thickBot="1" x14ac:dyDescent="0.3">
      <c r="B37" s="199">
        <f t="shared" si="6"/>
        <v>17</v>
      </c>
      <c r="C37" s="106" t="s">
        <v>63</v>
      </c>
      <c r="D37" s="107" t="s">
        <v>106</v>
      </c>
      <c r="E37" s="436">
        <f ca="1">VLOOKUP('Liste for tidtaking'!D34,'Liste for tidtaking'!D$5:H$78,5,FALSE)</f>
        <v>1.6549999999999998</v>
      </c>
      <c r="F37" s="208"/>
      <c r="G37" s="18"/>
      <c r="H37" s="136"/>
      <c r="I37" s="350"/>
      <c r="J37" s="99"/>
      <c r="L37" s="438"/>
      <c r="M37" s="433"/>
      <c r="N37" s="99"/>
      <c r="O37" s="434"/>
    </row>
    <row r="38" spans="2:15" ht="21" thickBot="1" x14ac:dyDescent="0.3">
      <c r="B38" s="199">
        <f t="shared" si="6"/>
        <v>18</v>
      </c>
      <c r="C38" s="106" t="s">
        <v>107</v>
      </c>
      <c r="D38" s="107" t="s">
        <v>108</v>
      </c>
      <c r="E38" s="436">
        <f ca="1">VLOOKUP('Liste for tidtaking'!D35,'Liste for tidtaking'!D$5:H$78,5,FALSE)</f>
        <v>2.0769999999999995</v>
      </c>
      <c r="F38" s="209"/>
      <c r="G38" s="135"/>
      <c r="H38" s="136"/>
      <c r="I38" s="350"/>
      <c r="J38" s="99"/>
      <c r="L38" s="438"/>
      <c r="M38" s="437"/>
      <c r="N38" s="99"/>
      <c r="O38" s="439"/>
    </row>
    <row r="39" spans="2:15" ht="21" thickBot="1" x14ac:dyDescent="0.3">
      <c r="B39" s="199">
        <f t="shared" si="6"/>
        <v>19</v>
      </c>
      <c r="C39" s="106" t="s">
        <v>109</v>
      </c>
      <c r="D39" s="107" t="s">
        <v>110</v>
      </c>
      <c r="E39" s="436">
        <f ca="1">VLOOKUP('Liste for tidtaking'!D36,'Liste for tidtaking'!D$5:H$78,5,FALSE)</f>
        <v>1.4609999999999999</v>
      </c>
      <c r="F39" s="209"/>
      <c r="G39" s="268"/>
      <c r="H39" s="136"/>
      <c r="I39" s="350"/>
      <c r="J39" s="99"/>
      <c r="L39" s="438"/>
      <c r="M39" s="433"/>
      <c r="N39" s="99"/>
      <c r="O39" s="434"/>
    </row>
    <row r="40" spans="2:15" ht="21" thickBot="1" x14ac:dyDescent="0.3">
      <c r="B40" s="199">
        <f t="shared" si="6"/>
        <v>20</v>
      </c>
      <c r="C40" s="106" t="s">
        <v>111</v>
      </c>
      <c r="D40" s="107" t="s">
        <v>112</v>
      </c>
      <c r="E40" s="436">
        <f ca="1">VLOOKUP('Liste for tidtaking'!D38,'Liste for tidtaking'!D$5:H$78,5,FALSE)</f>
        <v>2.6998000000000002</v>
      </c>
      <c r="F40" s="209"/>
      <c r="G40" s="268"/>
      <c r="H40" s="136"/>
      <c r="J40" s="99"/>
      <c r="L40" s="438"/>
      <c r="M40" s="433"/>
      <c r="N40" s="99"/>
      <c r="O40" s="434"/>
    </row>
    <row r="41" spans="2:15" ht="21" thickBot="1" x14ac:dyDescent="0.3">
      <c r="B41" s="199">
        <f t="shared" si="6"/>
        <v>21</v>
      </c>
      <c r="C41" s="106" t="s">
        <v>113</v>
      </c>
      <c r="D41" s="107" t="s">
        <v>114</v>
      </c>
      <c r="E41" s="436">
        <f ca="1">VLOOKUP('Liste for tidtaking'!D39,'Liste for tidtaking'!D$5:H$78,5,FALSE)</f>
        <v>2.0029999999999997</v>
      </c>
      <c r="F41" s="208"/>
      <c r="G41" s="18"/>
      <c r="H41" s="136"/>
      <c r="L41" s="438"/>
      <c r="M41" s="431"/>
      <c r="N41" s="99"/>
      <c r="O41" s="434"/>
    </row>
    <row r="42" spans="2:15" ht="21" thickBot="1" x14ac:dyDescent="0.3">
      <c r="B42" s="199">
        <f t="shared" si="6"/>
        <v>22</v>
      </c>
      <c r="C42" s="106" t="s">
        <v>115</v>
      </c>
      <c r="D42" s="107" t="s">
        <v>116</v>
      </c>
      <c r="E42" s="436">
        <f ca="1">VLOOKUP('Liste for tidtaking'!D41,'Liste for tidtaking'!D$5:H$78,5,FALSE)</f>
        <v>2.2989999999999995</v>
      </c>
      <c r="F42" s="209"/>
      <c r="G42" s="135"/>
      <c r="H42" s="136"/>
      <c r="J42" s="99"/>
      <c r="L42" s="438"/>
      <c r="M42" s="433"/>
      <c r="N42" s="99"/>
      <c r="O42" s="434"/>
    </row>
    <row r="43" spans="2:15" ht="21" thickBot="1" x14ac:dyDescent="0.3">
      <c r="B43" s="199">
        <f t="shared" si="6"/>
        <v>23</v>
      </c>
      <c r="C43" s="106" t="s">
        <v>117</v>
      </c>
      <c r="D43" s="107" t="s">
        <v>118</v>
      </c>
      <c r="E43" s="436">
        <f ca="1">VLOOKUP('Liste for tidtaking'!D42,'Liste for tidtaking'!D$5:H$78,5,FALSE)</f>
        <v>1.6549999999999998</v>
      </c>
      <c r="F43" s="209"/>
      <c r="G43" s="268"/>
      <c r="H43" s="136"/>
      <c r="I43" s="350"/>
      <c r="J43" s="99"/>
      <c r="L43" s="438"/>
      <c r="M43" s="433"/>
      <c r="N43" s="99"/>
      <c r="O43" s="434"/>
    </row>
    <row r="44" spans="2:15" ht="21" thickBot="1" x14ac:dyDescent="0.3">
      <c r="B44" s="199">
        <f t="shared" si="6"/>
        <v>24</v>
      </c>
      <c r="C44" s="106" t="s">
        <v>119</v>
      </c>
      <c r="D44" s="107" t="s">
        <v>120</v>
      </c>
      <c r="E44" s="436">
        <f ca="1">VLOOKUP('Liste for tidtaking'!D43,'Liste for tidtaking'!D$5:H$78,5,FALSE)</f>
        <v>1.4609999999999999</v>
      </c>
      <c r="F44" s="209"/>
      <c r="G44" s="86"/>
      <c r="H44" s="136"/>
      <c r="I44" s="350"/>
      <c r="J44" s="99"/>
      <c r="L44" s="438"/>
      <c r="M44" s="437"/>
      <c r="N44" s="99"/>
      <c r="O44" s="439"/>
    </row>
    <row r="45" spans="2:15" ht="21" thickBot="1" x14ac:dyDescent="0.3">
      <c r="B45" s="199">
        <f t="shared" si="6"/>
        <v>25</v>
      </c>
      <c r="C45" s="106" t="s">
        <v>121</v>
      </c>
      <c r="D45" s="107" t="s">
        <v>122</v>
      </c>
      <c r="E45" s="436">
        <f ca="1">VLOOKUP('Liste for tidtaking'!D45,'Liste for tidtaking'!D$5:H$78,5,FALSE)</f>
        <v>1.3989999999999998</v>
      </c>
      <c r="F45" s="209"/>
      <c r="G45" s="86"/>
      <c r="H45" s="136"/>
      <c r="I45" s="350"/>
      <c r="J45" s="99"/>
      <c r="L45" s="438"/>
      <c r="M45" s="437"/>
      <c r="N45" s="99"/>
      <c r="O45" s="439"/>
    </row>
    <row r="46" spans="2:15" ht="21" thickBot="1" x14ac:dyDescent="0.3">
      <c r="B46" s="199">
        <f t="shared" si="6"/>
        <v>26</v>
      </c>
      <c r="C46" s="106" t="s">
        <v>125</v>
      </c>
      <c r="D46" s="107" t="s">
        <v>126</v>
      </c>
      <c r="E46" s="436">
        <f ca="1">VLOOKUP('Liste for tidtaking'!D47,'Liste for tidtaking'!D$5:H$78,5,FALSE)</f>
        <v>1.9489999999999998</v>
      </c>
      <c r="F46" s="209"/>
      <c r="G46" s="18"/>
      <c r="H46" s="136"/>
      <c r="J46" s="99"/>
      <c r="L46" s="438"/>
      <c r="M46" s="433"/>
      <c r="N46" s="99"/>
      <c r="O46" s="434"/>
    </row>
    <row r="47" spans="2:15" ht="21" thickBot="1" x14ac:dyDescent="0.3">
      <c r="B47" s="199">
        <f t="shared" si="6"/>
        <v>27</v>
      </c>
      <c r="C47" s="106" t="s">
        <v>129</v>
      </c>
      <c r="D47" s="107" t="s">
        <v>130</v>
      </c>
      <c r="E47" s="436">
        <f ca="1">VLOOKUP('Liste for tidtaking'!D49,'Liste for tidtaking'!D$5:H$78,5,FALSE)</f>
        <v>2.0769999999999995</v>
      </c>
      <c r="F47" s="209"/>
      <c r="G47" s="268"/>
      <c r="H47" s="136"/>
      <c r="I47" s="350"/>
      <c r="J47" s="99"/>
      <c r="L47" s="438"/>
      <c r="M47" s="433"/>
      <c r="N47" s="99"/>
      <c r="O47" s="434"/>
    </row>
    <row r="48" spans="2:15" ht="21" thickBot="1" x14ac:dyDescent="0.3">
      <c r="B48" s="199">
        <f t="shared" si="6"/>
        <v>28</v>
      </c>
      <c r="C48" s="106" t="s">
        <v>131</v>
      </c>
      <c r="D48" s="107" t="s">
        <v>132</v>
      </c>
      <c r="E48" s="436">
        <f ca="1">VLOOKUP('Liste for tidtaking'!D50,'Liste for tidtaking'!D$5:H$78,5,FALSE)</f>
        <v>1.6549999999999998</v>
      </c>
      <c r="F48" s="209"/>
      <c r="G48" s="135"/>
      <c r="H48" s="136"/>
      <c r="I48" s="350"/>
      <c r="J48" s="99"/>
      <c r="L48" s="438"/>
      <c r="M48" s="437"/>
      <c r="N48" s="99"/>
      <c r="O48" s="439"/>
    </row>
    <row r="49" spans="2:15" ht="21" thickBot="1" x14ac:dyDescent="0.3">
      <c r="B49" s="199">
        <f t="shared" si="6"/>
        <v>29</v>
      </c>
      <c r="C49" s="106" t="s">
        <v>133</v>
      </c>
      <c r="D49" s="107" t="s">
        <v>134</v>
      </c>
      <c r="E49" s="436">
        <f ca="1">VLOOKUP('Liste for tidtaking'!D51,'Liste for tidtaking'!D$5:H$78,5,FALSE)</f>
        <v>2.4469999999999996</v>
      </c>
      <c r="F49" s="208"/>
      <c r="G49" s="268"/>
      <c r="H49" s="136"/>
      <c r="L49" s="438"/>
      <c r="M49" s="431"/>
      <c r="N49" s="99"/>
      <c r="O49" s="434"/>
    </row>
    <row r="50" spans="2:15" ht="21" thickBot="1" x14ac:dyDescent="0.3">
      <c r="B50" s="199">
        <f t="shared" si="6"/>
        <v>30</v>
      </c>
      <c r="C50" s="106" t="s">
        <v>135</v>
      </c>
      <c r="D50" s="107" t="s">
        <v>136</v>
      </c>
      <c r="E50" s="436">
        <f ca="1">VLOOKUP('Liste for tidtaking'!D52,'Liste for tidtaking'!D$5:H$78,5,FALSE)</f>
        <v>1.3989999999999998</v>
      </c>
      <c r="F50" s="209"/>
      <c r="G50" s="86"/>
      <c r="H50" s="136"/>
      <c r="I50" s="350"/>
      <c r="J50" s="99"/>
      <c r="L50" s="438"/>
      <c r="M50" s="437"/>
      <c r="N50" s="99"/>
      <c r="O50" s="439"/>
    </row>
    <row r="51" spans="2:15" ht="21" thickBot="1" x14ac:dyDescent="0.3">
      <c r="B51" s="199">
        <f t="shared" si="6"/>
        <v>31</v>
      </c>
      <c r="C51" s="106" t="s">
        <v>137</v>
      </c>
      <c r="D51" s="107" t="s">
        <v>325</v>
      </c>
      <c r="E51" s="436">
        <f ca="1">VLOOKUP('Liste for tidtaking'!D54,'Liste for tidtaking'!D$5:H$78,5,FALSE)</f>
        <v>1.5329999999999997</v>
      </c>
      <c r="F51" s="209"/>
      <c r="G51" s="86" t="s">
        <v>62</v>
      </c>
      <c r="H51" s="136"/>
      <c r="I51" s="350"/>
      <c r="J51" s="99" t="e">
        <f>(F51-INT(F51))*24*60*60+(G51-INT(G51))*24*60*60*F$6/G$6</f>
        <v>#VALUE!</v>
      </c>
      <c r="K51">
        <v>1</v>
      </c>
      <c r="L51" s="438">
        <f>1-(K51-0.5)/(F$78+G$78)</f>
        <v>0.96153846153846156</v>
      </c>
      <c r="M51" s="495">
        <f ca="1">I51/E51</f>
        <v>0</v>
      </c>
      <c r="N51" s="99">
        <v>1</v>
      </c>
      <c r="O51" s="439">
        <f>1-(N51-0.5)/(F$78+G$78)</f>
        <v>0.96153846153846156</v>
      </c>
    </row>
    <row r="52" spans="2:15" ht="21" thickBot="1" x14ac:dyDescent="0.3">
      <c r="B52" s="199">
        <f t="shared" si="6"/>
        <v>32</v>
      </c>
      <c r="C52" s="106" t="s">
        <v>73</v>
      </c>
      <c r="D52" s="107" t="s">
        <v>140</v>
      </c>
      <c r="E52" s="436">
        <f ca="1">VLOOKUP('Liste for tidtaking'!D55,'Liste for tidtaking'!D$5:H$78,5,FALSE)</f>
        <v>1.7049999999999998</v>
      </c>
      <c r="F52" s="208"/>
      <c r="G52" s="18"/>
      <c r="H52" s="136"/>
      <c r="L52" s="438"/>
      <c r="M52" s="431"/>
      <c r="N52" s="99"/>
      <c r="O52" s="434"/>
    </row>
    <row r="53" spans="2:15" ht="21" thickBot="1" x14ac:dyDescent="0.3">
      <c r="B53" s="199">
        <f t="shared" si="6"/>
        <v>33</v>
      </c>
      <c r="C53" s="106" t="s">
        <v>141</v>
      </c>
      <c r="D53" s="107" t="s">
        <v>142</v>
      </c>
      <c r="E53" s="436">
        <f ca="1">VLOOKUP('Liste for tidtaking'!D56,'Liste for tidtaking'!D$5:H$78,5,FALSE)</f>
        <v>1.8421999999999998</v>
      </c>
      <c r="F53" s="208"/>
      <c r="G53" s="18"/>
      <c r="H53" s="136"/>
      <c r="L53" s="438"/>
      <c r="M53" s="431"/>
      <c r="N53" s="99"/>
      <c r="O53" s="434"/>
    </row>
    <row r="54" spans="2:15" ht="21" thickBot="1" x14ac:dyDescent="0.3">
      <c r="B54" s="199">
        <f t="shared" si="6"/>
        <v>34</v>
      </c>
      <c r="C54" s="106" t="s">
        <v>143</v>
      </c>
      <c r="D54" s="107" t="s">
        <v>144</v>
      </c>
      <c r="E54" s="436">
        <f ca="1">VLOOKUP('Liste for tidtaking'!D57,'Liste for tidtaking'!D$5:H$78,5,FALSE)</f>
        <v>1.8049999999999997</v>
      </c>
      <c r="F54" s="209"/>
      <c r="G54" s="135"/>
      <c r="H54" s="136"/>
      <c r="I54" s="350"/>
      <c r="J54" s="99"/>
      <c r="L54" s="438"/>
      <c r="M54" s="437"/>
      <c r="N54" s="99"/>
      <c r="O54" s="439"/>
    </row>
    <row r="55" spans="2:15" ht="21" thickBot="1" x14ac:dyDescent="0.3">
      <c r="B55" s="199">
        <f t="shared" si="6"/>
        <v>35</v>
      </c>
      <c r="C55" s="106" t="s">
        <v>145</v>
      </c>
      <c r="D55" s="107" t="s">
        <v>146</v>
      </c>
      <c r="E55" s="436">
        <f ca="1">VLOOKUP('Liste for tidtaking'!D58,'Liste for tidtaking'!D$5:H$78,5,FALSE)</f>
        <v>1.5689999999999997</v>
      </c>
      <c r="F55" s="208"/>
      <c r="G55" s="18"/>
      <c r="H55" s="136"/>
      <c r="I55" s="350"/>
      <c r="J55" s="99"/>
      <c r="L55" s="438"/>
      <c r="M55" s="437"/>
      <c r="N55" s="99"/>
      <c r="O55" s="439"/>
    </row>
    <row r="56" spans="2:15" ht="21" thickBot="1" x14ac:dyDescent="0.3">
      <c r="B56" s="199">
        <f t="shared" si="6"/>
        <v>36</v>
      </c>
      <c r="C56" s="106" t="s">
        <v>79</v>
      </c>
      <c r="D56" s="107" t="s">
        <v>147</v>
      </c>
      <c r="E56" s="436">
        <f ca="1">VLOOKUP('Liste for tidtaking'!D59,'Liste for tidtaking'!D$5:H$78,5,FALSE)</f>
        <v>1.9289999999999998</v>
      </c>
      <c r="F56" s="208"/>
      <c r="G56" s="18"/>
      <c r="H56" s="136"/>
      <c r="L56" s="438"/>
      <c r="M56" s="431"/>
      <c r="N56" s="99"/>
      <c r="O56" s="434"/>
    </row>
    <row r="57" spans="2:15" ht="21" thickBot="1" x14ac:dyDescent="0.3">
      <c r="B57" s="199">
        <f t="shared" si="6"/>
        <v>37</v>
      </c>
      <c r="C57" s="106" t="s">
        <v>150</v>
      </c>
      <c r="D57" s="107" t="s">
        <v>151</v>
      </c>
      <c r="E57" s="436">
        <f ca="1">VLOOKUP('Liste for tidtaking'!D62,'Liste for tidtaking'!D$5:H$78,5,FALSE)</f>
        <v>1.8065999999999998</v>
      </c>
      <c r="F57" s="208"/>
      <c r="G57" s="135"/>
      <c r="H57" s="136"/>
      <c r="I57" s="350"/>
      <c r="J57" s="99"/>
      <c r="L57" s="438"/>
      <c r="M57" s="437"/>
      <c r="N57" s="99"/>
      <c r="O57" s="439"/>
    </row>
    <row r="58" spans="2:15" ht="21" thickBot="1" x14ac:dyDescent="0.3">
      <c r="B58" s="199">
        <f t="shared" si="6"/>
        <v>38</v>
      </c>
      <c r="C58" s="106" t="s">
        <v>152</v>
      </c>
      <c r="D58" s="107" t="s">
        <v>153</v>
      </c>
      <c r="E58" s="436">
        <f ca="1">VLOOKUP('Liste for tidtaking'!D63,'Liste for tidtaking'!D$5:H$78,5,FALSE)</f>
        <v>1.8049999999999997</v>
      </c>
      <c r="F58" s="208"/>
      <c r="G58" s="18"/>
      <c r="H58" s="136"/>
      <c r="I58" s="350"/>
      <c r="J58" s="99"/>
      <c r="L58" s="438"/>
      <c r="M58" s="433"/>
      <c r="N58" s="99"/>
      <c r="O58" s="432"/>
    </row>
    <row r="59" spans="2:15" ht="21" thickBot="1" x14ac:dyDescent="0.3">
      <c r="B59" s="199">
        <f t="shared" si="6"/>
        <v>39</v>
      </c>
      <c r="C59" s="106" t="s">
        <v>154</v>
      </c>
      <c r="D59" s="107" t="s">
        <v>155</v>
      </c>
      <c r="E59" s="436">
        <f ca="1">VLOOKUP('Liste for tidtaking'!D64,'Liste for tidtaking'!D$5:H$78,5,FALSE)</f>
        <v>1.9489999999999998</v>
      </c>
      <c r="F59" s="209"/>
      <c r="G59" s="18"/>
      <c r="H59" s="136"/>
      <c r="L59" s="438"/>
      <c r="M59" s="431"/>
      <c r="N59" s="99"/>
      <c r="O59" s="434"/>
    </row>
    <row r="60" spans="2:15" ht="21" thickBot="1" x14ac:dyDescent="0.3">
      <c r="B60" s="199">
        <f t="shared" si="6"/>
        <v>40</v>
      </c>
      <c r="C60" s="113" t="s">
        <v>156</v>
      </c>
      <c r="D60" s="201" t="s">
        <v>157</v>
      </c>
      <c r="E60" s="436">
        <f ca="1">VLOOKUP('Liste for tidtaking'!D65,'Liste for tidtaking'!D$5:H$78,5,FALSE)</f>
        <v>1.8777999999999997</v>
      </c>
      <c r="F60" s="282"/>
      <c r="G60" s="135"/>
      <c r="H60" s="136"/>
      <c r="I60" s="350"/>
      <c r="J60" s="99"/>
      <c r="L60" s="438"/>
      <c r="M60" s="433"/>
      <c r="N60" s="99"/>
      <c r="O60" s="434"/>
    </row>
    <row r="61" spans="2:15" ht="21" thickBot="1" x14ac:dyDescent="0.3">
      <c r="B61" s="199">
        <f t="shared" si="6"/>
        <v>41</v>
      </c>
      <c r="C61" s="113" t="s">
        <v>160</v>
      </c>
      <c r="D61" s="201" t="s">
        <v>161</v>
      </c>
      <c r="E61" s="436">
        <f ca="1">VLOOKUP('Liste for tidtaking'!D68,'Liste for tidtaking'!D$5:H$78,5,FALSE)</f>
        <v>2.2249999999999996</v>
      </c>
      <c r="F61" s="210"/>
      <c r="G61" s="18"/>
      <c r="H61" s="136"/>
      <c r="I61" s="350"/>
      <c r="J61" s="99"/>
      <c r="L61" s="438"/>
      <c r="M61" s="433"/>
      <c r="N61" s="99"/>
      <c r="O61" s="434"/>
    </row>
    <row r="62" spans="2:15" ht="21" thickBot="1" x14ac:dyDescent="0.3">
      <c r="B62" s="199">
        <f t="shared" si="6"/>
        <v>42</v>
      </c>
      <c r="C62" s="113" t="s">
        <v>164</v>
      </c>
      <c r="D62" s="108" t="s">
        <v>165</v>
      </c>
      <c r="E62" s="436">
        <f ca="1">VLOOKUP('Liste for tidtaking'!D70,'Liste for tidtaking'!D$5:H$78,5,FALSE)</f>
        <v>1.4969999999999999</v>
      </c>
      <c r="F62" s="210"/>
      <c r="G62" s="298"/>
      <c r="H62" s="136"/>
      <c r="I62" s="350"/>
      <c r="J62" s="99"/>
      <c r="L62" s="438"/>
      <c r="M62" s="437"/>
      <c r="N62" s="99"/>
      <c r="O62" s="439"/>
    </row>
    <row r="63" spans="2:15" ht="21" thickBot="1" x14ac:dyDescent="0.3">
      <c r="B63" s="199">
        <f t="shared" si="6"/>
        <v>43</v>
      </c>
      <c r="C63" s="113" t="s">
        <v>117</v>
      </c>
      <c r="D63" s="201" t="s">
        <v>166</v>
      </c>
      <c r="E63" s="436">
        <f ca="1">VLOOKUP('Liste for tidtaking'!D71,'Liste for tidtaking'!D$5:H$78,5,FALSE)</f>
        <v>1.7049999999999998</v>
      </c>
      <c r="F63" s="282"/>
      <c r="G63" s="86"/>
      <c r="H63" s="136"/>
      <c r="I63" s="350"/>
      <c r="J63" s="99"/>
      <c r="L63" s="438"/>
      <c r="M63" s="437"/>
      <c r="N63" s="99"/>
      <c r="O63" s="439"/>
    </row>
    <row r="64" spans="2:15" ht="21" thickBot="1" x14ac:dyDescent="0.3">
      <c r="B64" s="199">
        <f t="shared" si="6"/>
        <v>44</v>
      </c>
      <c r="C64" s="113" t="s">
        <v>167</v>
      </c>
      <c r="D64" s="201" t="s">
        <v>168</v>
      </c>
      <c r="E64" s="436">
        <f ca="1">VLOOKUP('Liste for tidtaking'!D73,'Liste for tidtaking'!D$5:H$78,5,FALSE)</f>
        <v>2.2989999999999995</v>
      </c>
      <c r="F64" s="210"/>
      <c r="G64" s="18"/>
      <c r="H64" s="136"/>
      <c r="I64" s="350"/>
      <c r="J64" s="99"/>
      <c r="L64" s="438"/>
      <c r="M64" s="437"/>
      <c r="N64" s="99"/>
      <c r="O64" s="439"/>
    </row>
    <row r="65" spans="2:18" ht="21" thickBot="1" x14ac:dyDescent="0.3">
      <c r="B65" s="199">
        <f t="shared" si="6"/>
        <v>45</v>
      </c>
      <c r="C65" s="113" t="s">
        <v>169</v>
      </c>
      <c r="D65" s="108" t="s">
        <v>170</v>
      </c>
      <c r="E65" s="436">
        <f ca="1">VLOOKUP('Liste for tidtaking'!D74,'Liste for tidtaking'!D$5:H$78,5,FALSE)</f>
        <v>1.5689999999999997</v>
      </c>
      <c r="F65" s="210"/>
      <c r="G65" s="135"/>
      <c r="H65" s="136"/>
      <c r="I65" s="350"/>
      <c r="J65" s="99"/>
      <c r="K65" s="99"/>
      <c r="L65" s="438"/>
      <c r="M65" s="437"/>
      <c r="N65" s="99"/>
      <c r="O65" s="439"/>
    </row>
    <row r="66" spans="2:18" ht="21" thickBot="1" x14ac:dyDescent="0.3">
      <c r="B66" s="199">
        <f t="shared" si="6"/>
        <v>46</v>
      </c>
      <c r="C66" s="113" t="s">
        <v>171</v>
      </c>
      <c r="D66" s="108" t="s">
        <v>172</v>
      </c>
      <c r="E66" s="436">
        <f ca="1">VLOOKUP('Liste for tidtaking'!D75,'Liste for tidtaking'!D$5:H$78,5,FALSE)</f>
        <v>1.8549999999999998</v>
      </c>
      <c r="F66" s="282"/>
      <c r="G66" s="135"/>
      <c r="H66" s="136"/>
      <c r="J66" s="99"/>
      <c r="L66" s="438"/>
      <c r="M66" s="433"/>
      <c r="N66" s="99"/>
      <c r="O66" s="434"/>
    </row>
    <row r="67" spans="2:18" ht="19" x14ac:dyDescent="0.25">
      <c r="B67" s="39"/>
      <c r="C67" s="39"/>
      <c r="D67" s="39"/>
      <c r="E67" s="39"/>
      <c r="F67" s="348"/>
      <c r="G67" s="227"/>
      <c r="H67" s="349"/>
    </row>
    <row r="68" spans="2:18" ht="19" x14ac:dyDescent="0.25">
      <c r="B68" s="39"/>
      <c r="C68" s="39"/>
      <c r="D68" s="39"/>
      <c r="E68" s="39"/>
      <c r="F68" s="348"/>
      <c r="G68" s="227"/>
      <c r="H68" s="349"/>
    </row>
    <row r="69" spans="2:18" ht="19" x14ac:dyDescent="0.25">
      <c r="B69" s="39"/>
      <c r="C69" s="39"/>
      <c r="D69" s="39"/>
      <c r="E69" s="39"/>
      <c r="F69" s="348"/>
      <c r="G69" s="227"/>
      <c r="H69" s="349"/>
    </row>
    <row r="70" spans="2:18" ht="19" x14ac:dyDescent="0.25">
      <c r="B70" s="39"/>
      <c r="C70" s="39"/>
      <c r="D70" s="39"/>
      <c r="E70" s="39"/>
      <c r="F70" s="348"/>
      <c r="G70" s="227"/>
      <c r="H70" s="349"/>
    </row>
    <row r="71" spans="2:18" ht="19" x14ac:dyDescent="0.25">
      <c r="B71" s="39"/>
      <c r="C71" s="39"/>
      <c r="D71" s="39"/>
      <c r="E71" s="39"/>
      <c r="F71" s="348"/>
      <c r="G71" s="227"/>
      <c r="H71" s="349"/>
    </row>
    <row r="72" spans="2:18" ht="19" x14ac:dyDescent="0.25">
      <c r="B72" s="39"/>
      <c r="C72" s="39"/>
      <c r="D72" s="39"/>
      <c r="E72" s="39"/>
      <c r="F72" s="348"/>
      <c r="G72" s="227"/>
      <c r="H72" s="349"/>
    </row>
    <row r="73" spans="2:18" ht="19" x14ac:dyDescent="0.25">
      <c r="B73" s="39"/>
      <c r="C73" s="39"/>
      <c r="D73" s="39"/>
      <c r="E73" s="39"/>
      <c r="F73" s="348"/>
      <c r="G73" s="227"/>
      <c r="H73" s="349"/>
    </row>
    <row r="74" spans="2:18" ht="19" x14ac:dyDescent="0.25">
      <c r="B74" s="39"/>
      <c r="C74" s="39"/>
      <c r="D74" s="39"/>
      <c r="E74" s="39"/>
      <c r="F74" s="348"/>
      <c r="G74" s="227"/>
      <c r="H74" s="349"/>
    </row>
    <row r="75" spans="2:18" ht="19" x14ac:dyDescent="0.25">
      <c r="B75" s="39"/>
      <c r="C75" s="39"/>
      <c r="D75" s="39"/>
      <c r="E75" s="39"/>
      <c r="F75" s="348"/>
      <c r="G75" s="227"/>
      <c r="H75" s="349"/>
    </row>
    <row r="76" spans="2:18" ht="19" x14ac:dyDescent="0.25">
      <c r="B76" s="39"/>
      <c r="C76" s="39"/>
      <c r="D76" s="39"/>
      <c r="E76" s="39"/>
      <c r="F76" s="348"/>
      <c r="G76" s="227"/>
      <c r="H76" s="349"/>
    </row>
    <row r="77" spans="2:18" ht="19" x14ac:dyDescent="0.25">
      <c r="F77" s="15"/>
      <c r="G77" s="15"/>
      <c r="R77" s="114"/>
    </row>
    <row r="78" spans="2:18" x14ac:dyDescent="0.2">
      <c r="D78" t="s">
        <v>173</v>
      </c>
      <c r="F78" s="196">
        <f>COUNT(F8:F77)+COUNTIF(F8:F77,"Brutt")+COUNTIF(F8:F77,"(*)")</f>
        <v>1</v>
      </c>
      <c r="G78" s="196">
        <f>COUNT(G8:G77)+COUNTIF(G8:G77,"Brutt")+COUNTIF(G8:G77,"(*)")</f>
        <v>12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IF(SUM(F8:F77)=0," ",AVERAGE(F8:F77))</f>
        <v>3.3229166666666664E-2</v>
      </c>
      <c r="G80" s="103">
        <f>IF(SUM(G8:G77)=0," ",AVERAGE(G8:G77))</f>
        <v>2.7121913580246917E-2</v>
      </c>
      <c r="H80" s="103">
        <f>IF(SUM(F8:H77)=0," ",AVERAGE(F8:H77))</f>
        <v>2.7591702279202282E-2</v>
      </c>
    </row>
    <row r="81" spans="6:7" x14ac:dyDescent="0.2">
      <c r="F81" s="15"/>
      <c r="G81" s="15"/>
    </row>
    <row r="82" spans="6:7" x14ac:dyDescent="0.2">
      <c r="G82" s="15"/>
    </row>
  </sheetData>
  <autoFilter ref="B7:P66" xr:uid="{1CC83E89-2611-AC4C-B712-930F59FE1D38}">
    <sortState xmlns:xlrd2="http://schemas.microsoft.com/office/spreadsheetml/2017/richdata2" ref="B8:P66">
      <sortCondition ref="I7:I66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9CFA5-2C96-B14C-8C00-F5AA139316DB}">
  <dimension ref="A1:S82"/>
  <sheetViews>
    <sheetView topLeftCell="A29" workbookViewId="0">
      <selection activeCell="K81" sqref="K81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19" x14ac:dyDescent="0.2">
      <c r="A1" s="15"/>
      <c r="G1" s="15"/>
    </row>
    <row r="2" spans="1:19" x14ac:dyDescent="0.2">
      <c r="G2" s="15"/>
    </row>
    <row r="3" spans="1:19" ht="26" x14ac:dyDescent="0.3">
      <c r="B3" s="21" t="s">
        <v>274</v>
      </c>
      <c r="C3" s="266" t="s">
        <v>275</v>
      </c>
      <c r="F3" s="15"/>
      <c r="G3" s="15"/>
    </row>
    <row r="4" spans="1:19" ht="17" thickBot="1" x14ac:dyDescent="0.25">
      <c r="B4" s="15"/>
      <c r="F4" s="15"/>
      <c r="G4" s="15"/>
    </row>
    <row r="5" spans="1:19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19" ht="20" thickBot="1" x14ac:dyDescent="0.3">
      <c r="B6" s="104"/>
      <c r="C6" s="198"/>
      <c r="D6" s="198"/>
      <c r="E6" s="198"/>
      <c r="F6" s="226">
        <v>1.8</v>
      </c>
      <c r="G6" s="204">
        <v>2.4</v>
      </c>
      <c r="H6" s="204"/>
      <c r="J6" s="194"/>
      <c r="K6" s="194"/>
      <c r="M6" s="348"/>
      <c r="O6" s="432"/>
    </row>
    <row r="7" spans="1:19" ht="20" thickBot="1" x14ac:dyDescent="0.3">
      <c r="B7" s="104"/>
      <c r="C7" s="212"/>
      <c r="D7" s="212"/>
      <c r="E7" s="212"/>
      <c r="F7" s="206"/>
      <c r="G7" s="200"/>
      <c r="H7" s="136"/>
      <c r="Q7" s="111" t="s">
        <v>201</v>
      </c>
    </row>
    <row r="8" spans="1:19" ht="21" thickBot="1" x14ac:dyDescent="0.3">
      <c r="B8" s="199">
        <f t="shared" ref="B8:B31" si="0">B7+1</f>
        <v>1</v>
      </c>
      <c r="C8" s="106" t="s">
        <v>65</v>
      </c>
      <c r="D8" s="107" t="s">
        <v>66</v>
      </c>
      <c r="E8" s="436">
        <f ca="1">VLOOKUP('Liste for tidtaking'!D7,'Liste for tidtaking'!D$5:H$78,5,FALSE)</f>
        <v>1.5329999999999997</v>
      </c>
      <c r="F8" s="208"/>
      <c r="G8" s="135">
        <v>2.6631944444444444E-2</v>
      </c>
      <c r="H8" s="18" t="s">
        <v>277</v>
      </c>
      <c r="I8" s="350">
        <f t="shared" ref="I8:I31" si="1">IF(F8&gt;0,F8/F$6,G8/G$6)</f>
        <v>1.109664351851852E-2</v>
      </c>
      <c r="J8" s="99">
        <f t="shared" ref="J8:J31" si="2">(F8-INT(F8))*24*60*60*G$6/F$6+(G8-INT(G8))*24*60*60</f>
        <v>2301</v>
      </c>
      <c r="K8">
        <v>1</v>
      </c>
      <c r="L8" s="438">
        <f t="shared" ref="L8:L31" si="3">1-(K8-0.5)/(F$78+G$78)</f>
        <v>0.97916666666666663</v>
      </c>
      <c r="M8" s="495">
        <f t="shared" ref="M8:M31" ca="1" si="4">I8/E8</f>
        <v>7.2385150153415016E-3</v>
      </c>
      <c r="N8" s="99">
        <v>7</v>
      </c>
      <c r="O8" s="439">
        <f t="shared" ref="O8:O31" si="5">1-(N8-0.5)/(F$78+G$78)</f>
        <v>0.72916666666666674</v>
      </c>
      <c r="Q8" s="110" t="s">
        <v>202</v>
      </c>
      <c r="R8" s="110"/>
      <c r="S8" s="111" t="s">
        <v>203</v>
      </c>
    </row>
    <row r="9" spans="1:19" ht="21" thickBot="1" x14ac:dyDescent="0.3">
      <c r="B9" s="199">
        <f t="shared" si="0"/>
        <v>2</v>
      </c>
      <c r="C9" s="106" t="s">
        <v>127</v>
      </c>
      <c r="D9" s="107" t="s">
        <v>128</v>
      </c>
      <c r="E9" s="436">
        <f ca="1">VLOOKUP('Liste for tidtaking'!D48,'Liste for tidtaking'!D$5:H$78,5,FALSE)</f>
        <v>1.4969999999999999</v>
      </c>
      <c r="F9" s="209"/>
      <c r="G9" s="86">
        <v>2.7083333333333334E-2</v>
      </c>
      <c r="H9" s="136"/>
      <c r="I9" s="350">
        <f t="shared" si="1"/>
        <v>1.1284722222222224E-2</v>
      </c>
      <c r="J9" s="99">
        <f t="shared" si="2"/>
        <v>2340</v>
      </c>
      <c r="K9">
        <v>2</v>
      </c>
      <c r="L9" s="438">
        <f t="shared" si="3"/>
        <v>0.9375</v>
      </c>
      <c r="M9" s="495">
        <f t="shared" ca="1" si="4"/>
        <v>7.5382245973428354E-3</v>
      </c>
      <c r="N9" s="99">
        <v>10</v>
      </c>
      <c r="O9" s="439">
        <f t="shared" si="5"/>
        <v>0.60416666666666674</v>
      </c>
      <c r="Q9" s="110" t="s">
        <v>205</v>
      </c>
      <c r="R9" s="110"/>
      <c r="S9" s="111" t="s">
        <v>206</v>
      </c>
    </row>
    <row r="10" spans="1:19" ht="21" thickBot="1" x14ac:dyDescent="0.3">
      <c r="B10" s="199">
        <f t="shared" si="0"/>
        <v>3</v>
      </c>
      <c r="C10" s="106" t="s">
        <v>137</v>
      </c>
      <c r="D10" s="107" t="s">
        <v>321</v>
      </c>
      <c r="E10" s="436">
        <f ca="1">VLOOKUP('Liste for tidtaking'!D54,'Liste for tidtaking'!D$5:H$78,5,FALSE)</f>
        <v>1.5329999999999997</v>
      </c>
      <c r="F10" s="209"/>
      <c r="G10" s="86">
        <v>2.7511574074074074E-2</v>
      </c>
      <c r="H10" s="136"/>
      <c r="I10" s="350">
        <f t="shared" si="1"/>
        <v>1.146315586419753E-2</v>
      </c>
      <c r="J10" s="99">
        <f t="shared" si="2"/>
        <v>2377</v>
      </c>
      <c r="K10">
        <v>3</v>
      </c>
      <c r="L10" s="438">
        <f t="shared" si="3"/>
        <v>0.89583333333333337</v>
      </c>
      <c r="M10" s="495">
        <f t="shared" ca="1" si="4"/>
        <v>7.4775967802984556E-3</v>
      </c>
      <c r="N10" s="99">
        <v>9</v>
      </c>
      <c r="O10" s="439">
        <f t="shared" si="5"/>
        <v>0.64583333333333326</v>
      </c>
      <c r="Q10" s="110" t="s">
        <v>179</v>
      </c>
      <c r="R10" s="110"/>
      <c r="S10" s="111" t="s">
        <v>7</v>
      </c>
    </row>
    <row r="11" spans="1:19" ht="21" thickBot="1" x14ac:dyDescent="0.3">
      <c r="B11" s="199">
        <f t="shared" si="0"/>
        <v>4</v>
      </c>
      <c r="C11" s="106" t="s">
        <v>121</v>
      </c>
      <c r="D11" s="107" t="s">
        <v>122</v>
      </c>
      <c r="E11" s="436">
        <f ca="1">VLOOKUP('Liste for tidtaking'!D45,'Liste for tidtaking'!D$5:H$78,5,FALSE)</f>
        <v>1.3989999999999998</v>
      </c>
      <c r="F11" s="209"/>
      <c r="G11" s="86">
        <v>2.7650462962962963E-2</v>
      </c>
      <c r="H11" s="136"/>
      <c r="I11" s="350">
        <f t="shared" si="1"/>
        <v>1.1521026234567902E-2</v>
      </c>
      <c r="J11" s="99">
        <f t="shared" si="2"/>
        <v>2389</v>
      </c>
      <c r="K11">
        <v>4</v>
      </c>
      <c r="L11" s="438">
        <f t="shared" si="3"/>
        <v>0.85416666666666663</v>
      </c>
      <c r="M11" s="495">
        <f t="shared" ca="1" si="4"/>
        <v>8.2351867294981444E-3</v>
      </c>
      <c r="N11" s="99">
        <v>15</v>
      </c>
      <c r="O11" s="439">
        <f t="shared" si="5"/>
        <v>0.39583333333333337</v>
      </c>
    </row>
    <row r="12" spans="1:19" ht="21" thickBot="1" x14ac:dyDescent="0.3">
      <c r="B12" s="199">
        <f t="shared" si="0"/>
        <v>5</v>
      </c>
      <c r="C12" s="106" t="s">
        <v>135</v>
      </c>
      <c r="D12" s="107" t="s">
        <v>136</v>
      </c>
      <c r="E12" s="436">
        <f ca="1">VLOOKUP('Liste for tidtaking'!D52,'Liste for tidtaking'!D$5:H$78,5,FALSE)</f>
        <v>1.3989999999999998</v>
      </c>
      <c r="F12" s="209"/>
      <c r="G12" s="86">
        <v>2.9351851851851851E-2</v>
      </c>
      <c r="H12" s="136"/>
      <c r="I12" s="350">
        <f t="shared" si="1"/>
        <v>1.2229938271604939E-2</v>
      </c>
      <c r="J12" s="99">
        <f t="shared" si="2"/>
        <v>2536</v>
      </c>
      <c r="K12">
        <v>5</v>
      </c>
      <c r="L12" s="438">
        <f t="shared" si="3"/>
        <v>0.8125</v>
      </c>
      <c r="M12" s="495">
        <f t="shared" ca="1" si="4"/>
        <v>8.7419144185882352E-3</v>
      </c>
      <c r="N12" s="99">
        <v>21</v>
      </c>
      <c r="O12" s="439">
        <f t="shared" si="5"/>
        <v>0.14583333333333337</v>
      </c>
      <c r="Q12" s="111" t="s">
        <v>208</v>
      </c>
    </row>
    <row r="13" spans="1:19" ht="21" thickBot="1" x14ac:dyDescent="0.3">
      <c r="B13" s="199">
        <f t="shared" si="0"/>
        <v>6</v>
      </c>
      <c r="C13" s="106" t="s">
        <v>139</v>
      </c>
      <c r="D13" s="107" t="s">
        <v>138</v>
      </c>
      <c r="E13" s="436">
        <f ca="1">VLOOKUP('Liste for tidtaking'!D53,'Liste for tidtaking'!D$5:H$78,5,FALSE)</f>
        <v>2.0362</v>
      </c>
      <c r="F13" s="209"/>
      <c r="G13" s="135">
        <v>2.9456018518518517E-2</v>
      </c>
      <c r="H13" s="136"/>
      <c r="I13" s="350">
        <f t="shared" si="1"/>
        <v>1.2273341049382715E-2</v>
      </c>
      <c r="J13" s="99">
        <f t="shared" si="2"/>
        <v>2545</v>
      </c>
      <c r="K13">
        <v>6</v>
      </c>
      <c r="L13" s="438">
        <f t="shared" si="3"/>
        <v>0.77083333333333337</v>
      </c>
      <c r="M13" s="495">
        <f t="shared" ca="1" si="4"/>
        <v>6.0275714808872977E-3</v>
      </c>
      <c r="N13" s="99">
        <v>2</v>
      </c>
      <c r="O13" s="439">
        <f t="shared" si="5"/>
        <v>0.9375</v>
      </c>
      <c r="Q13" s="111"/>
    </row>
    <row r="14" spans="1:19" ht="21" thickBot="1" x14ac:dyDescent="0.3">
      <c r="B14" s="199">
        <f t="shared" si="0"/>
        <v>7</v>
      </c>
      <c r="C14" s="106" t="s">
        <v>164</v>
      </c>
      <c r="D14" s="107" t="s">
        <v>165</v>
      </c>
      <c r="E14" s="436">
        <f ca="1">VLOOKUP('Liste for tidtaking'!D70,'Liste for tidtaking'!D$5:H$78,5,FALSE)</f>
        <v>1.4969999999999999</v>
      </c>
      <c r="F14" s="208"/>
      <c r="G14" s="135">
        <v>2.9583333333333333E-2</v>
      </c>
      <c r="H14" s="136"/>
      <c r="I14" s="350">
        <f t="shared" si="1"/>
        <v>1.2326388888888888E-2</v>
      </c>
      <c r="J14" s="99">
        <f t="shared" si="2"/>
        <v>2555.9999999999995</v>
      </c>
      <c r="K14">
        <v>7</v>
      </c>
      <c r="L14" s="438">
        <f t="shared" si="3"/>
        <v>0.72916666666666674</v>
      </c>
      <c r="M14" s="495">
        <f t="shared" ca="1" si="4"/>
        <v>8.2340607140206339E-3</v>
      </c>
      <c r="N14" s="99">
        <v>13</v>
      </c>
      <c r="O14" s="439">
        <f t="shared" si="5"/>
        <v>0.47916666666666663</v>
      </c>
    </row>
    <row r="15" spans="1:19" ht="21" thickBot="1" x14ac:dyDescent="0.3">
      <c r="B15" s="199">
        <f t="shared" si="0"/>
        <v>8</v>
      </c>
      <c r="C15" s="106" t="s">
        <v>102</v>
      </c>
      <c r="D15" s="107" t="s">
        <v>103</v>
      </c>
      <c r="E15" s="436">
        <f ca="1">VLOOKUP('Liste for tidtaking'!D31,'Liste for tidtaking'!D$5:H$78,5,FALSE)</f>
        <v>1.7549999999999999</v>
      </c>
      <c r="F15" s="86"/>
      <c r="G15" s="135">
        <v>3.037037037037037E-2</v>
      </c>
      <c r="H15" s="136"/>
      <c r="I15" s="350">
        <f t="shared" si="1"/>
        <v>1.2654320987654321E-2</v>
      </c>
      <c r="J15" s="99">
        <f t="shared" si="2"/>
        <v>2624</v>
      </c>
      <c r="K15">
        <v>8</v>
      </c>
      <c r="L15" s="438">
        <f t="shared" si="3"/>
        <v>0.6875</v>
      </c>
      <c r="M15" s="495">
        <f t="shared" ca="1" si="4"/>
        <v>7.2104393092047416E-3</v>
      </c>
      <c r="N15" s="99">
        <v>6</v>
      </c>
      <c r="O15" s="439">
        <f t="shared" si="5"/>
        <v>0.77083333333333337</v>
      </c>
    </row>
    <row r="16" spans="1:19" ht="21" thickBot="1" x14ac:dyDescent="0.3">
      <c r="B16" s="199">
        <f t="shared" si="0"/>
        <v>9</v>
      </c>
      <c r="C16" s="106" t="s">
        <v>63</v>
      </c>
      <c r="D16" s="107" t="s">
        <v>99</v>
      </c>
      <c r="E16" s="436">
        <f ca="1">VLOOKUP('Liste for tidtaking'!D28,'Liste for tidtaking'!D$5:H$78,5,FALSE)</f>
        <v>1.3729999999999998</v>
      </c>
      <c r="F16" s="209"/>
      <c r="G16" s="135">
        <v>3.0439814814814815E-2</v>
      </c>
      <c r="H16" s="136"/>
      <c r="I16" s="350">
        <f t="shared" si="1"/>
        <v>1.2683256172839507E-2</v>
      </c>
      <c r="J16" s="99">
        <f t="shared" si="2"/>
        <v>2630</v>
      </c>
      <c r="K16">
        <v>9</v>
      </c>
      <c r="L16" s="438">
        <f t="shared" si="3"/>
        <v>0.64583333333333326</v>
      </c>
      <c r="M16" s="495">
        <f t="shared" ca="1" si="4"/>
        <v>9.2376228498466922E-3</v>
      </c>
      <c r="N16" s="99">
        <v>16</v>
      </c>
      <c r="O16" s="439">
        <f t="shared" si="5"/>
        <v>0.35416666666666663</v>
      </c>
    </row>
    <row r="17" spans="2:15" ht="21" thickBot="1" x14ac:dyDescent="0.3">
      <c r="B17" s="199">
        <f t="shared" si="0"/>
        <v>10</v>
      </c>
      <c r="C17" s="106" t="s">
        <v>81</v>
      </c>
      <c r="D17" s="107" t="s">
        <v>82</v>
      </c>
      <c r="E17" s="436">
        <f ca="1">VLOOKUP('Liste for tidtaking'!D18,'Liste for tidtaking'!D$5:H$78,5,FALSE)</f>
        <v>2.0029999999999997</v>
      </c>
      <c r="F17" s="209"/>
      <c r="G17" s="135">
        <v>3.0578703703703705E-2</v>
      </c>
      <c r="H17" s="136"/>
      <c r="I17" s="350">
        <f t="shared" si="1"/>
        <v>1.2741126543209878E-2</v>
      </c>
      <c r="J17" s="99">
        <f t="shared" si="2"/>
        <v>2642.0000000000005</v>
      </c>
      <c r="K17">
        <v>10</v>
      </c>
      <c r="L17" s="438">
        <f t="shared" si="3"/>
        <v>0.60416666666666674</v>
      </c>
      <c r="M17" s="495">
        <f t="shared" ca="1" si="4"/>
        <v>6.3610217389964453E-3</v>
      </c>
      <c r="N17" s="99">
        <v>3</v>
      </c>
      <c r="O17" s="439">
        <f t="shared" si="5"/>
        <v>0.89583333333333337</v>
      </c>
    </row>
    <row r="18" spans="2:15" ht="21" thickBot="1" x14ac:dyDescent="0.3">
      <c r="B18" s="199">
        <f t="shared" si="0"/>
        <v>11</v>
      </c>
      <c r="C18" s="106" t="s">
        <v>95</v>
      </c>
      <c r="D18" s="107" t="s">
        <v>96</v>
      </c>
      <c r="E18" s="436">
        <f ca="1">VLOOKUP('Liste for tidtaking'!D26,'Liste for tidtaking'!D$5:H$78,5,FALSE)</f>
        <v>2.2989999999999995</v>
      </c>
      <c r="F18" s="209"/>
      <c r="G18" s="135">
        <v>3.197916666666667E-2</v>
      </c>
      <c r="H18" s="136"/>
      <c r="I18" s="350">
        <f t="shared" si="1"/>
        <v>1.3324652777777779E-2</v>
      </c>
      <c r="J18" s="99">
        <f t="shared" si="2"/>
        <v>2763.0000000000005</v>
      </c>
      <c r="K18">
        <v>11</v>
      </c>
      <c r="L18" s="438">
        <f t="shared" si="3"/>
        <v>0.5625</v>
      </c>
      <c r="M18" s="495">
        <f t="shared" ca="1" si="4"/>
        <v>5.7958472282634982E-3</v>
      </c>
      <c r="N18" s="99">
        <v>1</v>
      </c>
      <c r="O18" s="439">
        <f t="shared" si="5"/>
        <v>0.97916666666666663</v>
      </c>
    </row>
    <row r="19" spans="2:15" ht="21" thickBot="1" x14ac:dyDescent="0.3">
      <c r="B19" s="199">
        <f t="shared" si="0"/>
        <v>12</v>
      </c>
      <c r="C19" s="106" t="s">
        <v>100</v>
      </c>
      <c r="D19" s="107" t="s">
        <v>101</v>
      </c>
      <c r="E19" s="436">
        <f ca="1">VLOOKUP('Liste for tidtaking'!D29,'Liste for tidtaking'!D$5:H$78,5,FALSE)</f>
        <v>1.4609999999999999</v>
      </c>
      <c r="F19" s="208"/>
      <c r="G19" s="135">
        <v>3.2581018518518516E-2</v>
      </c>
      <c r="H19" s="136"/>
      <c r="I19" s="350">
        <f t="shared" si="1"/>
        <v>1.3575424382716049E-2</v>
      </c>
      <c r="J19" s="99">
        <f t="shared" si="2"/>
        <v>2814.9999999999995</v>
      </c>
      <c r="K19">
        <v>12</v>
      </c>
      <c r="L19" s="438">
        <f t="shared" si="3"/>
        <v>0.52083333333333326</v>
      </c>
      <c r="M19" s="495">
        <f t="shared" ca="1" si="4"/>
        <v>9.2918715829678651E-3</v>
      </c>
      <c r="N19" s="99">
        <v>17</v>
      </c>
      <c r="O19" s="439">
        <f t="shared" si="5"/>
        <v>0.3125</v>
      </c>
    </row>
    <row r="20" spans="2:15" ht="21" thickBot="1" x14ac:dyDescent="0.3">
      <c r="B20" s="199">
        <f t="shared" si="0"/>
        <v>13</v>
      </c>
      <c r="C20" s="106" t="s">
        <v>117</v>
      </c>
      <c r="D20" s="107" t="s">
        <v>166</v>
      </c>
      <c r="E20" s="436">
        <f ca="1">VLOOKUP('Liste for tidtaking'!D71,'Liste for tidtaking'!D$5:H$78,5,FALSE)</f>
        <v>1.7049999999999998</v>
      </c>
      <c r="F20" s="209"/>
      <c r="G20" s="86">
        <v>3.2638888888888891E-2</v>
      </c>
      <c r="H20" s="136"/>
      <c r="I20" s="350">
        <f t="shared" si="1"/>
        <v>1.3599537037037038E-2</v>
      </c>
      <c r="J20" s="99">
        <f t="shared" si="2"/>
        <v>2820.0000000000005</v>
      </c>
      <c r="K20">
        <v>13</v>
      </c>
      <c r="L20" s="438">
        <f t="shared" si="3"/>
        <v>0.47916666666666663</v>
      </c>
      <c r="M20" s="495">
        <f t="shared" ca="1" si="4"/>
        <v>7.9762680569132206E-3</v>
      </c>
      <c r="N20" s="99">
        <v>12</v>
      </c>
      <c r="O20" s="439">
        <f t="shared" si="5"/>
        <v>0.52083333333333326</v>
      </c>
    </row>
    <row r="21" spans="2:15" ht="21" thickBot="1" x14ac:dyDescent="0.3">
      <c r="B21" s="199">
        <f t="shared" si="0"/>
        <v>14</v>
      </c>
      <c r="C21" s="106" t="s">
        <v>169</v>
      </c>
      <c r="D21" s="107" t="s">
        <v>170</v>
      </c>
      <c r="E21" s="436">
        <f ca="1">VLOOKUP('Liste for tidtaking'!D74,'Liste for tidtaking'!D$5:H$78,5,FALSE)</f>
        <v>1.5689999999999997</v>
      </c>
      <c r="F21" s="208"/>
      <c r="G21" s="135">
        <v>3.2997685185185185E-2</v>
      </c>
      <c r="H21" s="136" t="s">
        <v>276</v>
      </c>
      <c r="I21" s="350">
        <f t="shared" si="1"/>
        <v>1.3749035493827161E-2</v>
      </c>
      <c r="J21" s="99">
        <f t="shared" si="2"/>
        <v>2851</v>
      </c>
      <c r="K21">
        <v>14</v>
      </c>
      <c r="L21" s="438">
        <f t="shared" si="3"/>
        <v>0.4375</v>
      </c>
      <c r="M21" s="495">
        <f t="shared" ca="1" si="4"/>
        <v>8.7629289316935397E-3</v>
      </c>
      <c r="N21" s="99">
        <v>14</v>
      </c>
      <c r="O21" s="439">
        <f t="shared" si="5"/>
        <v>0.4375</v>
      </c>
    </row>
    <row r="22" spans="2:15" ht="21" thickBot="1" x14ac:dyDescent="0.3">
      <c r="B22" s="199">
        <f t="shared" si="0"/>
        <v>15</v>
      </c>
      <c r="C22" s="106" t="s">
        <v>91</v>
      </c>
      <c r="D22" s="107" t="s">
        <v>92</v>
      </c>
      <c r="E22" s="436">
        <f ca="1">VLOOKUP('Liste for tidtaking'!D24,'Liste for tidtaking'!D$5:H$78,5,FALSE)</f>
        <v>1.5329999999999997</v>
      </c>
      <c r="F22" s="361">
        <v>2.6041666666666668E-2</v>
      </c>
      <c r="G22" s="86"/>
      <c r="H22" s="136"/>
      <c r="I22" s="350">
        <f t="shared" si="1"/>
        <v>1.4467592592592593E-2</v>
      </c>
      <c r="J22" s="99">
        <f t="shared" si="2"/>
        <v>3000</v>
      </c>
      <c r="K22">
        <v>15</v>
      </c>
      <c r="L22" s="438">
        <f t="shared" si="3"/>
        <v>0.39583333333333337</v>
      </c>
      <c r="M22" s="495">
        <f t="shared" ca="1" si="4"/>
        <v>9.4374380904061281E-3</v>
      </c>
      <c r="N22" s="99">
        <v>20</v>
      </c>
      <c r="O22" s="439">
        <f t="shared" si="5"/>
        <v>0.1875</v>
      </c>
    </row>
    <row r="23" spans="2:15" ht="21" thickBot="1" x14ac:dyDescent="0.3">
      <c r="B23" s="199">
        <f t="shared" si="0"/>
        <v>16</v>
      </c>
      <c r="C23" s="106" t="s">
        <v>69</v>
      </c>
      <c r="D23" s="107" t="s">
        <v>70</v>
      </c>
      <c r="E23" s="436">
        <f ca="1">VLOOKUP('Liste for tidtaking'!D10,'Liste for tidtaking'!D$5:H$78,5,FALSE)</f>
        <v>1.6049999999999998</v>
      </c>
      <c r="F23" s="209"/>
      <c r="G23" s="135">
        <v>3.5833333333333335E-2</v>
      </c>
      <c r="H23" s="136"/>
      <c r="I23" s="350">
        <f t="shared" si="1"/>
        <v>1.4930555555555556E-2</v>
      </c>
      <c r="J23" s="99">
        <f t="shared" si="2"/>
        <v>3096.0000000000005</v>
      </c>
      <c r="K23">
        <v>16</v>
      </c>
      <c r="L23" s="438">
        <f t="shared" si="3"/>
        <v>0.35416666666666663</v>
      </c>
      <c r="M23" s="495">
        <f t="shared" ca="1" si="4"/>
        <v>9.3025268258913139E-3</v>
      </c>
      <c r="N23" s="99">
        <v>18</v>
      </c>
      <c r="O23" s="439">
        <f t="shared" si="5"/>
        <v>0.27083333333333337</v>
      </c>
    </row>
    <row r="24" spans="2:15" ht="21" thickBot="1" x14ac:dyDescent="0.3">
      <c r="B24" s="199">
        <f t="shared" si="0"/>
        <v>17</v>
      </c>
      <c r="C24" s="106" t="s">
        <v>73</v>
      </c>
      <c r="D24" s="107" t="s">
        <v>74</v>
      </c>
      <c r="E24" s="436">
        <f ca="1">VLOOKUP('Liste for tidtaking'!D12,'Liste for tidtaking'!D$5:H$78,5,FALSE)</f>
        <v>2.1669999999999998</v>
      </c>
      <c r="F24" s="209"/>
      <c r="G24" s="135">
        <v>3.605324074074074E-2</v>
      </c>
      <c r="H24" s="136" t="s">
        <v>278</v>
      </c>
      <c r="I24" s="350">
        <f t="shared" si="1"/>
        <v>1.5022183641975309E-2</v>
      </c>
      <c r="J24" s="99">
        <f t="shared" si="2"/>
        <v>3115.0000000000005</v>
      </c>
      <c r="K24">
        <v>17</v>
      </c>
      <c r="L24" s="438">
        <f t="shared" si="3"/>
        <v>0.3125</v>
      </c>
      <c r="M24" s="495">
        <f t="shared" ca="1" si="4"/>
        <v>6.9322490272151873E-3</v>
      </c>
      <c r="N24" s="99">
        <v>5</v>
      </c>
      <c r="O24" s="439">
        <f t="shared" si="5"/>
        <v>0.8125</v>
      </c>
    </row>
    <row r="25" spans="2:15" ht="21" thickBot="1" x14ac:dyDescent="0.3">
      <c r="B25" s="199">
        <f t="shared" si="0"/>
        <v>18</v>
      </c>
      <c r="C25" s="106" t="s">
        <v>123</v>
      </c>
      <c r="D25" s="107" t="s">
        <v>124</v>
      </c>
      <c r="E25" s="436">
        <f ca="1">VLOOKUP('Liste for tidtaking'!D46,'Liste for tidtaking'!D$5:H$78,5,FALSE)</f>
        <v>1.9289999999999998</v>
      </c>
      <c r="F25" s="209"/>
      <c r="G25" s="135">
        <v>3.6562499999999998E-2</v>
      </c>
      <c r="H25" s="136"/>
      <c r="I25" s="350">
        <f t="shared" si="1"/>
        <v>1.5234375E-2</v>
      </c>
      <c r="J25" s="99">
        <f t="shared" si="2"/>
        <v>3159</v>
      </c>
      <c r="K25">
        <v>18</v>
      </c>
      <c r="L25" s="438">
        <f t="shared" si="3"/>
        <v>0.27083333333333337</v>
      </c>
      <c r="M25" s="495">
        <f t="shared" ca="1" si="4"/>
        <v>7.8975505443234836E-3</v>
      </c>
      <c r="N25" s="99">
        <v>11</v>
      </c>
      <c r="O25" s="439">
        <f t="shared" si="5"/>
        <v>0.5625</v>
      </c>
    </row>
    <row r="26" spans="2:15" ht="21" thickBot="1" x14ac:dyDescent="0.3">
      <c r="B26" s="199">
        <f t="shared" si="0"/>
        <v>19</v>
      </c>
      <c r="C26" s="106" t="s">
        <v>115</v>
      </c>
      <c r="D26" s="107" t="s">
        <v>116</v>
      </c>
      <c r="E26" s="436">
        <f ca="1">VLOOKUP('Liste for tidtaking'!D41,'Liste for tidtaking'!D$5:H$78,5,FALSE)</f>
        <v>2.2989999999999995</v>
      </c>
      <c r="F26" s="209"/>
      <c r="G26" s="135">
        <v>3.7939814814814815E-2</v>
      </c>
      <c r="H26" s="136"/>
      <c r="I26" s="350">
        <f t="shared" si="1"/>
        <v>1.5808256172839506E-2</v>
      </c>
      <c r="J26" s="99">
        <f t="shared" si="2"/>
        <v>3278</v>
      </c>
      <c r="K26">
        <v>19</v>
      </c>
      <c r="L26" s="438">
        <f t="shared" si="3"/>
        <v>0.22916666666666663</v>
      </c>
      <c r="M26" s="495">
        <f t="shared" ca="1" si="4"/>
        <v>6.87614448579361E-3</v>
      </c>
      <c r="N26" s="99">
        <v>4</v>
      </c>
      <c r="O26" s="439">
        <f t="shared" si="5"/>
        <v>0.85416666666666663</v>
      </c>
    </row>
    <row r="27" spans="2:15" ht="21" thickBot="1" x14ac:dyDescent="0.3">
      <c r="B27" s="199">
        <f t="shared" si="0"/>
        <v>20</v>
      </c>
      <c r="C27" s="106" t="s">
        <v>87</v>
      </c>
      <c r="D27" s="107" t="s">
        <v>88</v>
      </c>
      <c r="E27" s="436">
        <f ca="1">VLOOKUP('Liste for tidtaking'!D21,'Liste for tidtaking'!D$5:H$78,5,FALSE)</f>
        <v>2.3397999999999999</v>
      </c>
      <c r="F27" s="208"/>
      <c r="G27" s="135">
        <v>4.144675925925926E-2</v>
      </c>
      <c r="H27" s="136"/>
      <c r="I27" s="350">
        <f t="shared" si="1"/>
        <v>1.7269483024691359E-2</v>
      </c>
      <c r="J27" s="99">
        <f t="shared" si="2"/>
        <v>3581</v>
      </c>
      <c r="K27">
        <v>20</v>
      </c>
      <c r="L27" s="438">
        <f t="shared" si="3"/>
        <v>0.1875</v>
      </c>
      <c r="M27" s="495">
        <f t="shared" ca="1" si="4"/>
        <v>7.3807517842086334E-3</v>
      </c>
      <c r="N27" s="99">
        <v>8</v>
      </c>
      <c r="O27" s="439">
        <f t="shared" si="5"/>
        <v>0.6875</v>
      </c>
    </row>
    <row r="28" spans="2:15" ht="21" thickBot="1" x14ac:dyDescent="0.3">
      <c r="B28" s="199">
        <f t="shared" si="0"/>
        <v>21</v>
      </c>
      <c r="C28" s="106" t="s">
        <v>162</v>
      </c>
      <c r="D28" s="107" t="s">
        <v>163</v>
      </c>
      <c r="E28" s="436">
        <f ca="1">VLOOKUP('Liste for tidtaking'!D69,'Liste for tidtaking'!D$5:H$78,5,FALSE)</f>
        <v>1.7049999999999998</v>
      </c>
      <c r="F28" s="209"/>
      <c r="G28" s="135">
        <v>4.1782407407407407E-2</v>
      </c>
      <c r="H28" s="136" t="s">
        <v>279</v>
      </c>
      <c r="I28" s="350">
        <f t="shared" si="1"/>
        <v>1.7409336419753087E-2</v>
      </c>
      <c r="J28" s="99">
        <f t="shared" si="2"/>
        <v>3610</v>
      </c>
      <c r="K28">
        <v>21</v>
      </c>
      <c r="L28" s="438">
        <f t="shared" si="3"/>
        <v>0.14583333333333337</v>
      </c>
      <c r="M28" s="495">
        <f t="shared" ca="1" si="4"/>
        <v>1.0210754498388909E-2</v>
      </c>
      <c r="N28" s="99">
        <v>23</v>
      </c>
      <c r="O28" s="439">
        <f t="shared" si="5"/>
        <v>6.25E-2</v>
      </c>
    </row>
    <row r="29" spans="2:15" ht="21" thickBot="1" x14ac:dyDescent="0.3">
      <c r="B29" s="199">
        <f t="shared" si="0"/>
        <v>22</v>
      </c>
      <c r="C29" s="106" t="s">
        <v>104</v>
      </c>
      <c r="D29" s="107" t="s">
        <v>105</v>
      </c>
      <c r="E29" s="436">
        <f ca="1">VLOOKUP('Liste for tidtaking'!D33,'Liste for tidtaking'!D$5:H$78,5,FALSE)</f>
        <v>1.8549999999999998</v>
      </c>
      <c r="F29" s="209"/>
      <c r="G29" s="135">
        <v>4.189814814814815E-2</v>
      </c>
      <c r="H29" s="136"/>
      <c r="I29" s="350">
        <f t="shared" si="1"/>
        <v>1.7457561728395063E-2</v>
      </c>
      <c r="J29" s="99">
        <f t="shared" si="2"/>
        <v>3619.9999999999995</v>
      </c>
      <c r="K29" s="99">
        <v>22</v>
      </c>
      <c r="L29" s="438">
        <f t="shared" si="3"/>
        <v>0.10416666666666663</v>
      </c>
      <c r="M29" s="495">
        <f t="shared" ca="1" si="4"/>
        <v>9.4110844897008442E-3</v>
      </c>
      <c r="N29" s="99">
        <v>19</v>
      </c>
      <c r="O29" s="439">
        <f t="shared" si="5"/>
        <v>0.22916666666666663</v>
      </c>
    </row>
    <row r="30" spans="2:15" ht="21" thickBot="1" x14ac:dyDescent="0.3">
      <c r="B30" s="199">
        <f t="shared" si="0"/>
        <v>23</v>
      </c>
      <c r="C30" s="106" t="s">
        <v>143</v>
      </c>
      <c r="D30" s="107" t="s">
        <v>144</v>
      </c>
      <c r="E30" s="436">
        <f ca="1">VLOOKUP('Liste for tidtaking'!D57,'Liste for tidtaking'!D$5:H$78,5,FALSE)</f>
        <v>1.8049999999999997</v>
      </c>
      <c r="F30" s="303"/>
      <c r="G30" s="268">
        <v>4.2175925925925929E-2</v>
      </c>
      <c r="H30" s="136"/>
      <c r="I30" s="350">
        <f t="shared" si="1"/>
        <v>1.7573302469135806E-2</v>
      </c>
      <c r="J30" s="99">
        <f t="shared" si="2"/>
        <v>3644.0000000000005</v>
      </c>
      <c r="K30">
        <v>23</v>
      </c>
      <c r="L30" s="438">
        <f t="shared" si="3"/>
        <v>6.25E-2</v>
      </c>
      <c r="M30" s="495">
        <f t="shared" ca="1" si="4"/>
        <v>9.7359016449505859E-3</v>
      </c>
      <c r="N30" s="99">
        <v>22</v>
      </c>
      <c r="O30" s="439">
        <f t="shared" si="5"/>
        <v>0.10416666666666663</v>
      </c>
    </row>
    <row r="31" spans="2:15" ht="21" thickBot="1" x14ac:dyDescent="0.3">
      <c r="B31" s="199">
        <f t="shared" si="0"/>
        <v>24</v>
      </c>
      <c r="C31" s="106" t="s">
        <v>77</v>
      </c>
      <c r="D31" s="107" t="s">
        <v>78</v>
      </c>
      <c r="E31" s="436">
        <f ca="1">VLOOKUP('Liste for tidtaking'!D14,'Liste for tidtaking'!D$5:H$78,5,FALSE)</f>
        <v>1.6541999999999997</v>
      </c>
      <c r="F31" s="209"/>
      <c r="G31" s="135">
        <v>4.3032407407407408E-2</v>
      </c>
      <c r="H31" s="136"/>
      <c r="I31" s="350">
        <f t="shared" si="1"/>
        <v>1.7930169753086422E-2</v>
      </c>
      <c r="J31" s="99">
        <f t="shared" si="2"/>
        <v>3718</v>
      </c>
      <c r="K31">
        <v>24</v>
      </c>
      <c r="L31" s="438">
        <f t="shared" si="3"/>
        <v>2.083333333333337E-2</v>
      </c>
      <c r="M31" s="495">
        <f t="shared" ca="1" si="4"/>
        <v>1.0839178910099398E-2</v>
      </c>
      <c r="N31" s="99">
        <v>24</v>
      </c>
      <c r="O31" s="439">
        <f t="shared" si="5"/>
        <v>2.083333333333337E-2</v>
      </c>
    </row>
    <row r="32" spans="2:15" ht="21" thickBot="1" x14ac:dyDescent="0.3">
      <c r="B32" s="199">
        <v>1</v>
      </c>
      <c r="C32" s="106" t="s">
        <v>60</v>
      </c>
      <c r="D32" s="107" t="s">
        <v>61</v>
      </c>
      <c r="E32" s="436">
        <f ca="1">VLOOKUP('Liste for tidtaking'!D5,'Liste for tidtaking'!D$5:H$78,5,FALSE)</f>
        <v>1.4249999999999998</v>
      </c>
      <c r="F32" s="206"/>
      <c r="G32" s="200"/>
      <c r="H32" s="136"/>
      <c r="I32" s="350"/>
      <c r="J32" s="99"/>
      <c r="L32" s="438"/>
      <c r="M32" s="437"/>
      <c r="N32" s="99"/>
      <c r="O32" s="439"/>
    </row>
    <row r="33" spans="2:15" ht="21" thickBot="1" x14ac:dyDescent="0.3">
      <c r="B33" s="199">
        <f t="shared" ref="B33:B66" si="6">B32+1</f>
        <v>2</v>
      </c>
      <c r="C33" s="106" t="s">
        <v>63</v>
      </c>
      <c r="D33" s="107" t="s">
        <v>64</v>
      </c>
      <c r="E33" s="436">
        <f ca="1">VLOOKUP('Liste for tidtaking'!D6,'Liste for tidtaking'!D$5:H$78,5,FALSE)</f>
        <v>1.5689999999999997</v>
      </c>
      <c r="F33" s="207"/>
      <c r="G33" s="200"/>
      <c r="H33" s="136"/>
      <c r="I33" s="350"/>
      <c r="J33" s="99"/>
      <c r="L33" s="438"/>
      <c r="M33" s="437"/>
      <c r="N33" s="99"/>
      <c r="O33" s="439"/>
    </row>
    <row r="34" spans="2:15" ht="21" thickBot="1" x14ac:dyDescent="0.3">
      <c r="B34" s="199">
        <f t="shared" si="6"/>
        <v>3</v>
      </c>
      <c r="C34" s="106" t="s">
        <v>67</v>
      </c>
      <c r="D34" s="107" t="s">
        <v>68</v>
      </c>
      <c r="E34" s="436">
        <f ca="1">VLOOKUP('Liste for tidtaking'!D9,'Liste for tidtaking'!D$5:H$78,5,FALSE)</f>
        <v>1.5329999999999997</v>
      </c>
      <c r="F34" s="208"/>
      <c r="G34" s="135"/>
      <c r="H34" s="136"/>
      <c r="I34" s="350"/>
      <c r="J34" s="99"/>
      <c r="L34" s="438"/>
      <c r="M34" s="437"/>
      <c r="N34" s="99"/>
      <c r="O34" s="439"/>
    </row>
    <row r="35" spans="2:15" ht="21" thickBot="1" x14ac:dyDescent="0.3">
      <c r="B35" s="199">
        <f t="shared" si="6"/>
        <v>4</v>
      </c>
      <c r="C35" s="106" t="s">
        <v>71</v>
      </c>
      <c r="D35" s="107" t="s">
        <v>72</v>
      </c>
      <c r="E35" s="436">
        <f ca="1">VLOOKUP('Liste for tidtaking'!D11,'Liste for tidtaking'!D$5:H$78,5,FALSE)</f>
        <v>1.5689999999999997</v>
      </c>
      <c r="F35" s="209"/>
      <c r="G35" s="135"/>
      <c r="H35" s="136"/>
      <c r="I35" s="350"/>
      <c r="J35" s="99"/>
      <c r="L35" s="438"/>
      <c r="M35" s="437"/>
      <c r="N35" s="99"/>
      <c r="O35" s="439"/>
    </row>
    <row r="36" spans="2:15" ht="21" thickBot="1" x14ac:dyDescent="0.3">
      <c r="B36" s="199">
        <f t="shared" si="6"/>
        <v>5</v>
      </c>
      <c r="C36" s="106" t="s">
        <v>75</v>
      </c>
      <c r="D36" s="107" t="s">
        <v>76</v>
      </c>
      <c r="E36" s="436">
        <f ca="1">VLOOKUP('Liste for tidtaking'!D13,'Liste for tidtaking'!D$5:H$78,5,FALSE)</f>
        <v>1.5689999999999997</v>
      </c>
      <c r="F36" s="211"/>
      <c r="G36" s="18"/>
      <c r="H36" s="136"/>
      <c r="J36" s="99"/>
      <c r="L36" s="438"/>
      <c r="M36" s="433"/>
      <c r="N36" s="99"/>
      <c r="O36" s="434"/>
    </row>
    <row r="37" spans="2:15" ht="21" thickBot="1" x14ac:dyDescent="0.3">
      <c r="B37" s="199">
        <f t="shared" si="6"/>
        <v>6</v>
      </c>
      <c r="C37" s="106" t="s">
        <v>272</v>
      </c>
      <c r="D37" s="107" t="s">
        <v>319</v>
      </c>
      <c r="E37" s="436">
        <f ca="1">VLOOKUP('Liste for tidtaking'!D15,'Liste for tidtaking'!D$5:H$78,5,FALSE)</f>
        <v>2.1509999999999998</v>
      </c>
      <c r="F37" s="208"/>
      <c r="G37" s="135"/>
      <c r="H37" s="136"/>
      <c r="I37" s="350"/>
      <c r="J37" s="99"/>
      <c r="L37" s="438"/>
      <c r="M37" s="433"/>
      <c r="N37" s="99"/>
      <c r="O37" s="434"/>
    </row>
    <row r="38" spans="2:15" ht="21" thickBot="1" x14ac:dyDescent="0.3">
      <c r="B38" s="199">
        <f t="shared" si="6"/>
        <v>7</v>
      </c>
      <c r="C38" s="106" t="s">
        <v>79</v>
      </c>
      <c r="D38" s="107" t="s">
        <v>80</v>
      </c>
      <c r="E38" s="436">
        <f ca="1">VLOOKUP('Liste for tidtaking'!D16,'Liste for tidtaking'!D$5:H$78,5,FALSE)</f>
        <v>1.8049999999999997</v>
      </c>
      <c r="F38" s="208"/>
      <c r="G38" s="135"/>
      <c r="H38" s="136"/>
      <c r="J38" s="99"/>
      <c r="L38" s="438"/>
      <c r="M38" s="433"/>
      <c r="N38" s="99"/>
      <c r="O38" s="434"/>
    </row>
    <row r="39" spans="2:15" ht="21" thickBot="1" x14ac:dyDescent="0.3">
      <c r="B39" s="199">
        <f t="shared" si="6"/>
        <v>8</v>
      </c>
      <c r="C39" s="106" t="s">
        <v>83</v>
      </c>
      <c r="D39" s="107" t="s">
        <v>84</v>
      </c>
      <c r="E39" s="436">
        <f ca="1">VLOOKUP('Liste for tidtaking'!D19,'Liste for tidtaking'!D$5:H$78,5,FALSE)</f>
        <v>2.8169999999999993</v>
      </c>
      <c r="F39" s="209"/>
      <c r="G39" s="207"/>
      <c r="H39" s="136"/>
      <c r="I39" s="350"/>
      <c r="J39" s="99"/>
      <c r="L39" s="438"/>
      <c r="M39" s="433"/>
      <c r="N39" s="99"/>
      <c r="O39" s="434"/>
    </row>
    <row r="40" spans="2:15" ht="21" thickBot="1" x14ac:dyDescent="0.3">
      <c r="B40" s="199">
        <f t="shared" si="6"/>
        <v>9</v>
      </c>
      <c r="C40" s="106" t="s">
        <v>85</v>
      </c>
      <c r="D40" s="107" t="s">
        <v>86</v>
      </c>
      <c r="E40" s="436">
        <f ca="1">VLOOKUP('Liste for tidtaking'!D20,'Liste for tidtaking'!D$5:H$78,5,FALSE)</f>
        <v>1.6049999999999998</v>
      </c>
      <c r="F40" s="208"/>
      <c r="G40" s="268"/>
      <c r="H40" s="136"/>
      <c r="J40" s="99"/>
      <c r="L40" s="438"/>
      <c r="M40" s="433"/>
      <c r="N40" s="99"/>
      <c r="O40" s="434"/>
    </row>
    <row r="41" spans="2:15" ht="21" thickBot="1" x14ac:dyDescent="0.3">
      <c r="B41" s="199">
        <f t="shared" si="6"/>
        <v>10</v>
      </c>
      <c r="C41" s="106" t="s">
        <v>254</v>
      </c>
      <c r="D41" s="107" t="s">
        <v>90</v>
      </c>
      <c r="E41" s="436">
        <f ca="1">VLOOKUP('Liste for tidtaking'!D22,'Liste for tidtaking'!D$5:H$78,5,FALSE)</f>
        <v>1.7549999999999999</v>
      </c>
      <c r="F41" s="209"/>
      <c r="G41" s="135"/>
      <c r="H41" s="136"/>
      <c r="I41" s="350"/>
      <c r="J41" s="99"/>
      <c r="L41" s="438"/>
      <c r="M41" s="433"/>
      <c r="N41" s="99"/>
      <c r="O41" s="434"/>
    </row>
    <row r="42" spans="2:15" ht="21" thickBot="1" x14ac:dyDescent="0.3">
      <c r="B42" s="199">
        <f t="shared" si="6"/>
        <v>11</v>
      </c>
      <c r="C42" s="106" t="s">
        <v>89</v>
      </c>
      <c r="D42" s="107" t="s">
        <v>320</v>
      </c>
      <c r="E42" s="436">
        <f ca="1">VLOOKUP('Liste for tidtaking'!D23,'Liste for tidtaking'!D$5:H$78,5,FALSE)</f>
        <v>1.6049999999999998</v>
      </c>
      <c r="F42" s="209"/>
      <c r="G42" s="135" t="s">
        <v>62</v>
      </c>
      <c r="H42" s="136"/>
      <c r="I42" s="350"/>
      <c r="J42" s="99" t="e">
        <f>(F42-INT(F42))*24*60*60*G$6/F$6+(G42-INT(G42))*24*60*60</f>
        <v>#VALUE!</v>
      </c>
      <c r="K42">
        <v>1</v>
      </c>
      <c r="L42" s="438">
        <f>1-(K42-0.5)/(F$78+G$78)</f>
        <v>0.97916666666666663</v>
      </c>
      <c r="M42" s="495">
        <f ca="1">I42/E42</f>
        <v>0</v>
      </c>
      <c r="N42" s="99">
        <v>1</v>
      </c>
      <c r="O42" s="439">
        <f>1-(N42-0.5)/(F$78+G$78)</f>
        <v>0.97916666666666663</v>
      </c>
    </row>
    <row r="43" spans="2:15" ht="21" thickBot="1" x14ac:dyDescent="0.3">
      <c r="B43" s="199">
        <f t="shared" si="6"/>
        <v>12</v>
      </c>
      <c r="C43" s="106" t="s">
        <v>93</v>
      </c>
      <c r="D43" s="107" t="s">
        <v>94</v>
      </c>
      <c r="E43" s="436">
        <f ca="1">VLOOKUP('Liste for tidtaking'!D25,'Liste for tidtaking'!D$5:H$78,5,FALSE)</f>
        <v>1.7049999999999998</v>
      </c>
      <c r="F43" s="208"/>
      <c r="G43" s="207"/>
      <c r="H43" s="136"/>
      <c r="I43" s="350"/>
      <c r="J43" s="99"/>
      <c r="L43" s="438"/>
      <c r="M43" s="433"/>
      <c r="N43" s="99"/>
      <c r="O43" s="434"/>
    </row>
    <row r="44" spans="2:15" ht="21" thickBot="1" x14ac:dyDescent="0.3">
      <c r="B44" s="199">
        <f t="shared" si="6"/>
        <v>13</v>
      </c>
      <c r="C44" s="106" t="s">
        <v>97</v>
      </c>
      <c r="D44" s="107" t="s">
        <v>98</v>
      </c>
      <c r="E44" s="436">
        <f ca="1">VLOOKUP('Liste for tidtaking'!D27,'Liste for tidtaking'!D$5:H$78,5,FALSE)</f>
        <v>1.4969999999999999</v>
      </c>
      <c r="F44" s="208"/>
      <c r="G44" s="18"/>
      <c r="H44" s="136"/>
      <c r="L44" s="438"/>
      <c r="M44" s="431"/>
      <c r="N44" s="99"/>
      <c r="O44" s="434"/>
    </row>
    <row r="45" spans="2:15" ht="21" thickBot="1" x14ac:dyDescent="0.3">
      <c r="B45" s="199">
        <f t="shared" si="6"/>
        <v>14</v>
      </c>
      <c r="C45" s="106" t="s">
        <v>63</v>
      </c>
      <c r="D45" s="107" t="s">
        <v>106</v>
      </c>
      <c r="E45" s="436">
        <f ca="1">VLOOKUP('Liste for tidtaking'!D34,'Liste for tidtaking'!D$5:H$78,5,FALSE)</f>
        <v>1.6549999999999998</v>
      </c>
      <c r="F45" s="208"/>
      <c r="G45" s="18"/>
      <c r="H45" s="136"/>
      <c r="L45" s="438"/>
      <c r="M45" s="431"/>
      <c r="N45" s="99"/>
      <c r="O45" s="434"/>
    </row>
    <row r="46" spans="2:15" ht="21" thickBot="1" x14ac:dyDescent="0.3">
      <c r="B46" s="199">
        <f t="shared" si="6"/>
        <v>15</v>
      </c>
      <c r="C46" s="106" t="s">
        <v>107</v>
      </c>
      <c r="D46" s="107" t="s">
        <v>108</v>
      </c>
      <c r="E46" s="436">
        <f ca="1">VLOOKUP('Liste for tidtaking'!D35,'Liste for tidtaking'!D$5:H$78,5,FALSE)</f>
        <v>2.0769999999999995</v>
      </c>
      <c r="F46" s="209"/>
      <c r="G46" s="135"/>
      <c r="H46" s="136"/>
      <c r="I46" s="350"/>
      <c r="J46" s="99"/>
      <c r="L46" s="438"/>
      <c r="M46" s="437"/>
      <c r="N46" s="99"/>
      <c r="O46" s="439"/>
    </row>
    <row r="47" spans="2:15" ht="21" thickBot="1" x14ac:dyDescent="0.3">
      <c r="B47" s="199">
        <f t="shared" si="6"/>
        <v>16</v>
      </c>
      <c r="C47" s="106" t="s">
        <v>109</v>
      </c>
      <c r="D47" s="107" t="s">
        <v>110</v>
      </c>
      <c r="E47" s="436">
        <f ca="1">VLOOKUP('Liste for tidtaking'!D36,'Liste for tidtaking'!D$5:H$78,5,FALSE)</f>
        <v>1.4609999999999999</v>
      </c>
      <c r="F47" s="209"/>
      <c r="G47" s="268"/>
      <c r="H47" s="136"/>
      <c r="J47" s="99"/>
      <c r="L47" s="438"/>
      <c r="M47" s="433"/>
      <c r="N47" s="99"/>
      <c r="O47" s="434"/>
    </row>
    <row r="48" spans="2:15" ht="21" thickBot="1" x14ac:dyDescent="0.3">
      <c r="B48" s="199">
        <f t="shared" si="6"/>
        <v>17</v>
      </c>
      <c r="C48" s="106" t="s">
        <v>111</v>
      </c>
      <c r="D48" s="107" t="s">
        <v>112</v>
      </c>
      <c r="E48" s="436">
        <f ca="1">VLOOKUP('Liste for tidtaking'!D38,'Liste for tidtaking'!D$5:H$78,5,FALSE)</f>
        <v>2.6998000000000002</v>
      </c>
      <c r="F48" s="209"/>
      <c r="G48" s="135"/>
      <c r="H48" s="136"/>
      <c r="J48" s="99"/>
      <c r="L48" s="438"/>
      <c r="M48" s="433"/>
      <c r="N48" s="99"/>
      <c r="O48" s="434"/>
    </row>
    <row r="49" spans="2:15" ht="21" thickBot="1" x14ac:dyDescent="0.3">
      <c r="B49" s="199">
        <f t="shared" si="6"/>
        <v>18</v>
      </c>
      <c r="C49" s="106" t="s">
        <v>113</v>
      </c>
      <c r="D49" s="107" t="s">
        <v>114</v>
      </c>
      <c r="E49" s="436">
        <f ca="1">VLOOKUP('Liste for tidtaking'!D39,'Liste for tidtaking'!D$5:H$78,5,FALSE)</f>
        <v>2.0029999999999997</v>
      </c>
      <c r="F49" s="208"/>
      <c r="G49" s="207"/>
      <c r="H49" s="136"/>
      <c r="I49" s="350"/>
      <c r="J49" s="99"/>
      <c r="L49" s="438"/>
      <c r="M49" s="433"/>
      <c r="N49" s="99"/>
      <c r="O49" s="434"/>
    </row>
    <row r="50" spans="2:15" ht="21" thickBot="1" x14ac:dyDescent="0.3">
      <c r="B50" s="199">
        <f t="shared" si="6"/>
        <v>19</v>
      </c>
      <c r="C50" s="106" t="s">
        <v>117</v>
      </c>
      <c r="D50" s="107" t="s">
        <v>118</v>
      </c>
      <c r="E50" s="436">
        <f ca="1">VLOOKUP('Liste for tidtaking'!D42,'Liste for tidtaking'!D$5:H$78,5,FALSE)</f>
        <v>1.6549999999999998</v>
      </c>
      <c r="F50" s="209"/>
      <c r="G50" s="135"/>
      <c r="H50" s="136"/>
      <c r="L50" s="438"/>
      <c r="M50" s="431"/>
      <c r="N50" s="99"/>
      <c r="O50" s="434"/>
    </row>
    <row r="51" spans="2:15" ht="21" thickBot="1" x14ac:dyDescent="0.3">
      <c r="B51" s="199">
        <f t="shared" si="6"/>
        <v>20</v>
      </c>
      <c r="C51" s="106" t="s">
        <v>119</v>
      </c>
      <c r="D51" s="107" t="s">
        <v>120</v>
      </c>
      <c r="E51" s="436">
        <f ca="1">VLOOKUP('Liste for tidtaking'!D43,'Liste for tidtaking'!D$5:H$78,5,FALSE)</f>
        <v>1.4609999999999999</v>
      </c>
      <c r="F51" s="209"/>
      <c r="G51" s="86"/>
      <c r="H51" s="136"/>
      <c r="I51" s="350"/>
      <c r="J51" s="99"/>
      <c r="L51" s="438"/>
      <c r="M51" s="433"/>
      <c r="N51" s="99"/>
      <c r="O51" s="434"/>
    </row>
    <row r="52" spans="2:15" ht="21" thickBot="1" x14ac:dyDescent="0.3">
      <c r="B52" s="199">
        <f t="shared" si="6"/>
        <v>21</v>
      </c>
      <c r="C52" s="106" t="s">
        <v>125</v>
      </c>
      <c r="D52" s="107" t="s">
        <v>126</v>
      </c>
      <c r="E52" s="436">
        <f ca="1">VLOOKUP('Liste for tidtaking'!D47,'Liste for tidtaking'!D$5:H$78,5,FALSE)</f>
        <v>1.9489999999999998</v>
      </c>
      <c r="F52" s="209"/>
      <c r="G52" s="18"/>
      <c r="H52" s="136"/>
      <c r="J52" s="99"/>
      <c r="L52" s="438"/>
      <c r="M52" s="433"/>
      <c r="N52" s="99"/>
      <c r="O52" s="434"/>
    </row>
    <row r="53" spans="2:15" ht="21" thickBot="1" x14ac:dyDescent="0.3">
      <c r="B53" s="199">
        <f t="shared" si="6"/>
        <v>22</v>
      </c>
      <c r="C53" s="106" t="s">
        <v>129</v>
      </c>
      <c r="D53" s="107" t="s">
        <v>130</v>
      </c>
      <c r="E53" s="436">
        <f ca="1">VLOOKUP('Liste for tidtaking'!D49,'Liste for tidtaking'!D$5:H$78,5,FALSE)</f>
        <v>2.0769999999999995</v>
      </c>
      <c r="F53" s="209"/>
      <c r="G53" s="135"/>
      <c r="H53" s="136"/>
      <c r="L53" s="438"/>
      <c r="M53" s="431"/>
      <c r="N53" s="99"/>
      <c r="O53" s="434"/>
    </row>
    <row r="54" spans="2:15" ht="21" thickBot="1" x14ac:dyDescent="0.3">
      <c r="B54" s="199">
        <f t="shared" si="6"/>
        <v>23</v>
      </c>
      <c r="C54" s="106" t="s">
        <v>131</v>
      </c>
      <c r="D54" s="107" t="s">
        <v>132</v>
      </c>
      <c r="E54" s="436">
        <f ca="1">VLOOKUP('Liste for tidtaking'!D50,'Liste for tidtaking'!D$5:H$78,5,FALSE)</f>
        <v>1.6549999999999998</v>
      </c>
      <c r="F54" s="209"/>
      <c r="G54" s="135"/>
      <c r="H54" s="136"/>
      <c r="I54" s="350"/>
      <c r="J54" s="99"/>
      <c r="L54" s="438"/>
      <c r="M54" s="437"/>
      <c r="N54" s="99"/>
      <c r="O54" s="439"/>
    </row>
    <row r="55" spans="2:15" ht="21" thickBot="1" x14ac:dyDescent="0.3">
      <c r="B55" s="199">
        <f t="shared" si="6"/>
        <v>24</v>
      </c>
      <c r="C55" s="106" t="s">
        <v>133</v>
      </c>
      <c r="D55" s="107" t="s">
        <v>134</v>
      </c>
      <c r="E55" s="436">
        <f ca="1">VLOOKUP('Liste for tidtaking'!D51,'Liste for tidtaking'!D$5:H$78,5,FALSE)</f>
        <v>2.4469999999999996</v>
      </c>
      <c r="F55" s="208"/>
      <c r="G55" s="135"/>
      <c r="H55" s="136"/>
      <c r="J55" s="99"/>
      <c r="L55" s="438"/>
      <c r="M55" s="433"/>
      <c r="N55" s="99"/>
      <c r="O55" s="434"/>
    </row>
    <row r="56" spans="2:15" ht="21" thickBot="1" x14ac:dyDescent="0.3">
      <c r="B56" s="199">
        <f t="shared" si="6"/>
        <v>25</v>
      </c>
      <c r="C56" s="106" t="s">
        <v>73</v>
      </c>
      <c r="D56" s="107" t="s">
        <v>140</v>
      </c>
      <c r="E56" s="436">
        <f ca="1">VLOOKUP('Liste for tidtaking'!D55,'Liste for tidtaking'!D$5:H$78,5,FALSE)</f>
        <v>1.7049999999999998</v>
      </c>
      <c r="F56" s="208"/>
      <c r="G56" s="18"/>
      <c r="H56" s="136"/>
      <c r="I56" s="350"/>
      <c r="J56" s="99"/>
      <c r="L56" s="438"/>
      <c r="M56" s="433"/>
      <c r="N56" s="99"/>
      <c r="O56" s="434"/>
    </row>
    <row r="57" spans="2:15" ht="21" thickBot="1" x14ac:dyDescent="0.3">
      <c r="B57" s="199">
        <f t="shared" si="6"/>
        <v>26</v>
      </c>
      <c r="C57" s="106" t="s">
        <v>141</v>
      </c>
      <c r="D57" s="107" t="s">
        <v>142</v>
      </c>
      <c r="E57" s="436">
        <f ca="1">VLOOKUP('Liste for tidtaking'!D56,'Liste for tidtaking'!D$5:H$78,5,FALSE)</f>
        <v>1.8421999999999998</v>
      </c>
      <c r="F57" s="208"/>
      <c r="G57" s="18"/>
      <c r="H57" s="136"/>
      <c r="L57" s="438"/>
      <c r="M57" s="431"/>
      <c r="N57" s="99"/>
      <c r="O57" s="434"/>
    </row>
    <row r="58" spans="2:15" ht="21" thickBot="1" x14ac:dyDescent="0.3">
      <c r="B58" s="199">
        <f t="shared" si="6"/>
        <v>27</v>
      </c>
      <c r="C58" s="106" t="s">
        <v>145</v>
      </c>
      <c r="D58" s="107" t="s">
        <v>146</v>
      </c>
      <c r="E58" s="436">
        <f ca="1">VLOOKUP('Liste for tidtaking'!D58,'Liste for tidtaking'!D$5:H$78,5,FALSE)</f>
        <v>1.5689999999999997</v>
      </c>
      <c r="F58" s="208"/>
      <c r="G58" s="18"/>
      <c r="H58" s="136"/>
      <c r="L58" s="438"/>
      <c r="M58" s="431"/>
      <c r="N58" s="99"/>
      <c r="O58" s="434"/>
    </row>
    <row r="59" spans="2:15" ht="21" thickBot="1" x14ac:dyDescent="0.3">
      <c r="B59" s="199">
        <f t="shared" si="6"/>
        <v>28</v>
      </c>
      <c r="C59" s="106" t="s">
        <v>79</v>
      </c>
      <c r="D59" s="107" t="s">
        <v>147</v>
      </c>
      <c r="E59" s="436">
        <f ca="1">VLOOKUP('Liste for tidtaking'!D59,'Liste for tidtaking'!D$5:H$78,5,FALSE)</f>
        <v>1.9289999999999998</v>
      </c>
      <c r="F59" s="208"/>
      <c r="G59" s="18"/>
      <c r="H59" s="136"/>
      <c r="L59" s="438"/>
      <c r="M59" s="431"/>
      <c r="N59" s="99"/>
      <c r="O59" s="434"/>
    </row>
    <row r="60" spans="2:15" ht="21" thickBot="1" x14ac:dyDescent="0.3">
      <c r="B60" s="199">
        <f t="shared" si="6"/>
        <v>29</v>
      </c>
      <c r="C60" s="113" t="s">
        <v>150</v>
      </c>
      <c r="D60" s="201" t="s">
        <v>151</v>
      </c>
      <c r="E60" s="436">
        <f ca="1">VLOOKUP('Liste for tidtaking'!D62,'Liste for tidtaking'!D$5:H$78,5,FALSE)</f>
        <v>1.8065999999999998</v>
      </c>
      <c r="F60" s="210"/>
      <c r="G60" s="135"/>
      <c r="H60" s="136"/>
      <c r="I60" s="350"/>
      <c r="J60" s="99"/>
      <c r="L60" s="438"/>
      <c r="M60" s="437"/>
      <c r="N60" s="99"/>
      <c r="O60" s="439"/>
    </row>
    <row r="61" spans="2:15" ht="21" thickBot="1" x14ac:dyDescent="0.3">
      <c r="B61" s="199">
        <f t="shared" si="6"/>
        <v>30</v>
      </c>
      <c r="C61" s="113" t="s">
        <v>152</v>
      </c>
      <c r="D61" s="201" t="s">
        <v>153</v>
      </c>
      <c r="E61" s="436">
        <f ca="1">VLOOKUP('Liste for tidtaking'!D63,'Liste for tidtaking'!D$5:H$78,5,FALSE)</f>
        <v>1.8049999999999997</v>
      </c>
      <c r="F61" s="210"/>
      <c r="G61" s="18"/>
      <c r="H61" s="136"/>
      <c r="L61" s="438"/>
      <c r="M61" s="431"/>
      <c r="N61" s="99"/>
      <c r="O61" s="434"/>
    </row>
    <row r="62" spans="2:15" ht="21" thickBot="1" x14ac:dyDescent="0.3">
      <c r="B62" s="199">
        <f t="shared" si="6"/>
        <v>31</v>
      </c>
      <c r="C62" s="113" t="s">
        <v>154</v>
      </c>
      <c r="D62" s="108" t="s">
        <v>155</v>
      </c>
      <c r="E62" s="436">
        <f ca="1">VLOOKUP('Liste for tidtaking'!D64,'Liste for tidtaking'!D$5:H$78,5,FALSE)</f>
        <v>1.9489999999999998</v>
      </c>
      <c r="F62" s="282"/>
      <c r="G62" s="277"/>
      <c r="H62" s="136"/>
      <c r="I62" s="350"/>
      <c r="J62" s="99"/>
      <c r="L62" s="438"/>
      <c r="M62" s="433"/>
      <c r="N62" s="99"/>
      <c r="O62" s="432"/>
    </row>
    <row r="63" spans="2:15" ht="21" thickBot="1" x14ac:dyDescent="0.3">
      <c r="B63" s="199">
        <f t="shared" si="6"/>
        <v>32</v>
      </c>
      <c r="C63" s="113" t="s">
        <v>156</v>
      </c>
      <c r="D63" s="201" t="s">
        <v>157</v>
      </c>
      <c r="E63" s="436">
        <f ca="1">VLOOKUP('Liste for tidtaking'!D65,'Liste for tidtaking'!D$5:H$78,5,FALSE)</f>
        <v>1.8777999999999997</v>
      </c>
      <c r="F63" s="282"/>
      <c r="G63" s="135"/>
      <c r="H63" s="136"/>
      <c r="L63" s="438"/>
      <c r="M63" s="431"/>
      <c r="N63" s="99"/>
      <c r="O63" s="434"/>
    </row>
    <row r="64" spans="2:15" ht="21" thickBot="1" x14ac:dyDescent="0.3">
      <c r="B64" s="199">
        <f t="shared" si="6"/>
        <v>33</v>
      </c>
      <c r="C64" s="113" t="s">
        <v>160</v>
      </c>
      <c r="D64" s="201" t="s">
        <v>161</v>
      </c>
      <c r="E64" s="436">
        <f ca="1">VLOOKUP('Liste for tidtaking'!D68,'Liste for tidtaking'!D$5:H$78,5,FALSE)</f>
        <v>2.2249999999999996</v>
      </c>
      <c r="F64" s="210"/>
      <c r="G64" s="18"/>
      <c r="H64" s="136"/>
      <c r="I64" s="350"/>
      <c r="J64" s="99"/>
      <c r="L64" s="438"/>
      <c r="M64" s="433"/>
      <c r="N64" s="99"/>
      <c r="O64" s="434"/>
    </row>
    <row r="65" spans="2:18" ht="21" thickBot="1" x14ac:dyDescent="0.3">
      <c r="B65" s="199">
        <f t="shared" si="6"/>
        <v>34</v>
      </c>
      <c r="C65" s="113" t="s">
        <v>167</v>
      </c>
      <c r="D65" s="108" t="s">
        <v>168</v>
      </c>
      <c r="E65" s="436">
        <f ca="1">VLOOKUP('Liste for tidtaking'!D73,'Liste for tidtaking'!D$5:H$78,5,FALSE)</f>
        <v>2.2989999999999995</v>
      </c>
      <c r="F65" s="210"/>
      <c r="G65" s="103"/>
      <c r="H65" s="136"/>
      <c r="I65" s="350"/>
      <c r="J65" s="99"/>
      <c r="L65" s="438"/>
      <c r="M65" s="433"/>
      <c r="N65" s="99"/>
      <c r="O65" s="434"/>
    </row>
    <row r="66" spans="2:18" ht="21" thickBot="1" x14ac:dyDescent="0.3">
      <c r="B66" s="199">
        <f t="shared" si="6"/>
        <v>35</v>
      </c>
      <c r="C66" s="113" t="s">
        <v>171</v>
      </c>
      <c r="D66" s="108" t="s">
        <v>172</v>
      </c>
      <c r="E66" s="436">
        <f ca="1">VLOOKUP('Liste for tidtaking'!D75,'Liste for tidtaking'!D$5:H$78,5,FALSE)</f>
        <v>1.8549999999999998</v>
      </c>
      <c r="F66" s="282"/>
      <c r="G66" s="135"/>
      <c r="H66" s="136"/>
      <c r="I66" s="350"/>
      <c r="J66" s="99"/>
      <c r="L66" s="438"/>
      <c r="M66" s="437"/>
      <c r="N66" s="99"/>
      <c r="O66" s="439"/>
    </row>
    <row r="67" spans="2:18" ht="19" x14ac:dyDescent="0.25">
      <c r="B67" s="39"/>
      <c r="C67" s="39"/>
      <c r="D67" s="39"/>
      <c r="E67" s="39"/>
      <c r="F67" s="348"/>
      <c r="G67" s="227"/>
      <c r="H67" s="349"/>
      <c r="L67" s="438"/>
      <c r="M67" s="431"/>
      <c r="N67" s="99"/>
      <c r="O67" s="434"/>
    </row>
    <row r="68" spans="2:18" ht="19" x14ac:dyDescent="0.25">
      <c r="B68" s="39"/>
      <c r="C68" s="39"/>
      <c r="D68" s="39"/>
      <c r="E68" s="39"/>
      <c r="F68" s="348"/>
      <c r="G68" s="227"/>
      <c r="H68" s="349"/>
      <c r="L68" s="438"/>
      <c r="N68" s="99"/>
      <c r="O68" s="195"/>
    </row>
    <row r="69" spans="2:18" ht="19" x14ac:dyDescent="0.25">
      <c r="B69" s="39"/>
      <c r="C69" s="39"/>
      <c r="D69" s="39"/>
      <c r="E69" s="39"/>
      <c r="F69" s="348"/>
      <c r="G69" s="227"/>
      <c r="H69" s="349"/>
      <c r="L69" s="438"/>
      <c r="N69" s="99"/>
      <c r="O69" s="195"/>
    </row>
    <row r="70" spans="2:18" ht="19" x14ac:dyDescent="0.25">
      <c r="B70" s="39"/>
      <c r="C70" s="39"/>
      <c r="D70" s="39"/>
      <c r="E70" s="39"/>
      <c r="F70" s="348"/>
      <c r="G70" s="227"/>
      <c r="H70" s="349"/>
      <c r="L70" s="438"/>
      <c r="N70" s="99"/>
      <c r="O70" s="195"/>
    </row>
    <row r="71" spans="2:18" ht="19" x14ac:dyDescent="0.25">
      <c r="B71" s="39"/>
      <c r="C71" s="39"/>
      <c r="D71" s="39"/>
      <c r="E71" s="39"/>
      <c r="F71" s="348"/>
      <c r="G71" s="227"/>
      <c r="H71" s="349"/>
      <c r="L71" s="438"/>
      <c r="N71" s="99"/>
      <c r="O71" s="195"/>
    </row>
    <row r="72" spans="2:18" ht="19" x14ac:dyDescent="0.25">
      <c r="B72" s="39"/>
      <c r="C72" s="39"/>
      <c r="D72" s="39"/>
      <c r="E72" s="39"/>
      <c r="F72" s="348"/>
      <c r="G72" s="227"/>
      <c r="H72" s="349"/>
      <c r="L72" s="438"/>
      <c r="N72" s="99"/>
      <c r="O72" s="195"/>
    </row>
    <row r="73" spans="2:18" ht="19" x14ac:dyDescent="0.25">
      <c r="B73" s="39"/>
      <c r="C73" s="39"/>
      <c r="D73" s="39"/>
      <c r="E73" s="39"/>
      <c r="F73" s="348"/>
      <c r="G73" s="227"/>
      <c r="H73" s="349"/>
    </row>
    <row r="74" spans="2:18" ht="19" x14ac:dyDescent="0.25">
      <c r="B74" s="39"/>
      <c r="C74" s="39"/>
      <c r="D74" s="39"/>
      <c r="E74" s="39"/>
      <c r="F74" s="348"/>
      <c r="G74" s="227"/>
      <c r="H74" s="349"/>
    </row>
    <row r="75" spans="2:18" ht="19" x14ac:dyDescent="0.25">
      <c r="B75" s="39"/>
      <c r="C75" s="39"/>
      <c r="D75" s="39"/>
      <c r="E75" s="39"/>
      <c r="F75" s="348"/>
      <c r="G75" s="227"/>
      <c r="H75" s="349"/>
    </row>
    <row r="76" spans="2:18" ht="19" x14ac:dyDescent="0.25">
      <c r="B76" s="39"/>
      <c r="C76" s="39"/>
      <c r="D76" s="39"/>
      <c r="E76" s="39"/>
      <c r="F76" s="348"/>
      <c r="G76" s="227"/>
      <c r="H76" s="349"/>
    </row>
    <row r="77" spans="2:18" ht="19" x14ac:dyDescent="0.25">
      <c r="F77" s="15"/>
      <c r="G77" s="15"/>
      <c r="R77" s="114"/>
    </row>
    <row r="78" spans="2:18" x14ac:dyDescent="0.2">
      <c r="D78" t="s">
        <v>173</v>
      </c>
      <c r="F78" s="196">
        <f>COUNT(F8:F77)+COUNTIF(F8:F77,"Brutt")+COUNTIF(F8:F77,"(*)")</f>
        <v>1</v>
      </c>
      <c r="G78" s="196">
        <f>COUNT(G8:G77)+COUNTIF(G8:G77,"Brutt")+COUNTIF(G8:G77,"(*)")</f>
        <v>23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IF(SUM(F8:F77)=0," ",AVERAGE(F8:F77))</f>
        <v>2.6041666666666668E-2</v>
      </c>
      <c r="G80" s="103">
        <f>IF(SUM(G8:G77)=0," ",AVERAGE(G8:G77))</f>
        <v>3.3720813204508857E-2</v>
      </c>
      <c r="H80" s="103">
        <f>IF(SUM(F8:G77)=0," ",AVERAGE(F8:H77))</f>
        <v>3.3400848765432097E-2</v>
      </c>
    </row>
    <row r="81" spans="6:7" x14ac:dyDescent="0.2">
      <c r="F81" s="15"/>
      <c r="G81" s="15"/>
    </row>
    <row r="82" spans="6:7" x14ac:dyDescent="0.2">
      <c r="G82" s="15"/>
    </row>
  </sheetData>
  <autoFilter ref="B7:P66" xr:uid="{1CC83E89-2611-AC4C-B712-930F59FE1D38}">
    <sortState xmlns:xlrd2="http://schemas.microsoft.com/office/spreadsheetml/2017/richdata2" ref="B8:P66">
      <sortCondition ref="I7:I66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4388-68A2-E645-8E20-E5BCE27BD6F4}">
  <dimension ref="A1:S82"/>
  <sheetViews>
    <sheetView workbookViewId="0">
      <selection activeCell="A69" sqref="A69:XFD73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9" max="9" width="11" customWidth="1"/>
    <col min="10" max="10" width="0" hidden="1" customWidth="1"/>
    <col min="19" max="19" width="18.83203125" customWidth="1"/>
  </cols>
  <sheetData>
    <row r="1" spans="1:19" x14ac:dyDescent="0.2">
      <c r="A1" s="15"/>
      <c r="G1" s="15"/>
    </row>
    <row r="2" spans="1:19" x14ac:dyDescent="0.2">
      <c r="G2" s="15"/>
    </row>
    <row r="3" spans="1:19" ht="26" x14ac:dyDescent="0.3">
      <c r="B3" s="21" t="s">
        <v>283</v>
      </c>
      <c r="C3" s="266" t="s">
        <v>282</v>
      </c>
      <c r="F3" s="15"/>
      <c r="G3" s="15"/>
    </row>
    <row r="4" spans="1:19" ht="17" thickBot="1" x14ac:dyDescent="0.25">
      <c r="B4" s="15"/>
      <c r="F4" s="15"/>
      <c r="G4" s="15"/>
    </row>
    <row r="5" spans="1:19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19" ht="21" thickBot="1" x14ac:dyDescent="0.3">
      <c r="B6" s="104"/>
      <c r="C6" s="198"/>
      <c r="D6" s="198"/>
      <c r="E6" s="198"/>
      <c r="F6" s="226">
        <v>1.9</v>
      </c>
      <c r="G6" s="204">
        <v>2.7</v>
      </c>
      <c r="H6" s="204"/>
      <c r="J6" s="348" t="s">
        <v>332</v>
      </c>
      <c r="K6" s="194"/>
      <c r="M6" s="348"/>
      <c r="O6" s="432"/>
    </row>
    <row r="7" spans="1:19" ht="20" thickBot="1" x14ac:dyDescent="0.3">
      <c r="B7" s="104"/>
      <c r="C7" s="212"/>
      <c r="D7" s="212"/>
      <c r="E7" s="212"/>
      <c r="F7" s="206"/>
      <c r="G7" s="200"/>
      <c r="H7" s="136"/>
      <c r="Q7" s="111" t="s">
        <v>201</v>
      </c>
    </row>
    <row r="8" spans="1:19" ht="21" thickBot="1" x14ac:dyDescent="0.3">
      <c r="B8" s="199">
        <f t="shared" ref="B8:B33" si="0">B7+1</f>
        <v>1</v>
      </c>
      <c r="C8" s="106" t="s">
        <v>135</v>
      </c>
      <c r="D8" s="107" t="s">
        <v>136</v>
      </c>
      <c r="E8" s="436">
        <f ca="1">VLOOKUP('Liste for tidtaking'!D52,'Liste for tidtaking'!D$5:H$78,5,FALSE)</f>
        <v>1.3989999999999998</v>
      </c>
      <c r="F8" s="209"/>
      <c r="G8" s="86">
        <v>2.0995370370370369E-2</v>
      </c>
      <c r="H8" s="136"/>
      <c r="I8" s="350">
        <f t="shared" ref="I8:I32" si="1">IF(F8&gt;0,F8/F$6,G8/G$6)</f>
        <v>7.7760631001371735E-3</v>
      </c>
      <c r="J8" s="99">
        <f t="shared" ref="J8:J32" si="2">(F8-INT(F8))*24*60*60*G$6/F$6+(G8-INT(G8))*24*60*60</f>
        <v>1813.9999999999998</v>
      </c>
      <c r="K8">
        <v>1</v>
      </c>
      <c r="L8" s="438">
        <f t="shared" ref="L8:L33" si="3">1-(K8-0.5)/(F$78+G$78)</f>
        <v>0.98</v>
      </c>
      <c r="M8" s="495">
        <f t="shared" ref="M8:M33" ca="1" si="4">I8/E8</f>
        <v>5.5583010008128479E-3</v>
      </c>
      <c r="N8" s="99">
        <v>11</v>
      </c>
      <c r="O8" s="439">
        <f t="shared" ref="O8:O33" si="5">1-(N8-0.5)/(F$78+G$78)</f>
        <v>0.58000000000000007</v>
      </c>
      <c r="Q8" s="110" t="s">
        <v>202</v>
      </c>
      <c r="R8" s="110"/>
      <c r="S8" s="111" t="s">
        <v>203</v>
      </c>
    </row>
    <row r="9" spans="1:19" ht="21" thickBot="1" x14ac:dyDescent="0.3">
      <c r="B9" s="199">
        <f t="shared" si="0"/>
        <v>2</v>
      </c>
      <c r="C9" s="106" t="s">
        <v>284</v>
      </c>
      <c r="D9" s="107" t="s">
        <v>285</v>
      </c>
      <c r="E9" s="436">
        <f ca="1">VLOOKUP('Liste for tidtaking'!D45,'Liste for tidtaking'!D$5:H$78,5,FALSE)</f>
        <v>1.3989999999999998</v>
      </c>
      <c r="F9" s="209"/>
      <c r="G9" s="135">
        <v>2.1597222222222223E-2</v>
      </c>
      <c r="H9" s="136"/>
      <c r="I9" s="350">
        <f t="shared" si="1"/>
        <v>7.9989711934156382E-3</v>
      </c>
      <c r="J9" s="99">
        <f t="shared" si="2"/>
        <v>1865.9999999999998</v>
      </c>
      <c r="K9">
        <v>2</v>
      </c>
      <c r="L9" s="438">
        <f t="shared" si="3"/>
        <v>0.94</v>
      </c>
      <c r="M9" s="495">
        <f t="shared" ca="1" si="4"/>
        <v>5.7176348773521372E-3</v>
      </c>
      <c r="N9" s="99">
        <v>15</v>
      </c>
      <c r="O9" s="439">
        <f t="shared" si="5"/>
        <v>0.42000000000000004</v>
      </c>
      <c r="Q9" s="110" t="s">
        <v>205</v>
      </c>
      <c r="R9" s="110"/>
      <c r="S9" s="111" t="s">
        <v>206</v>
      </c>
    </row>
    <row r="10" spans="1:19" ht="21" thickBot="1" x14ac:dyDescent="0.3">
      <c r="B10" s="199">
        <f t="shared" si="0"/>
        <v>3</v>
      </c>
      <c r="C10" s="106" t="s">
        <v>137</v>
      </c>
      <c r="D10" s="107" t="s">
        <v>321</v>
      </c>
      <c r="E10" s="436">
        <f ca="1">VLOOKUP('Liste for tidtaking'!D54,'Liste for tidtaking'!D$5:H$78,5,FALSE)</f>
        <v>1.5329999999999997</v>
      </c>
      <c r="F10" s="209"/>
      <c r="G10" s="86">
        <v>2.2002314814814815E-2</v>
      </c>
      <c r="H10" s="136"/>
      <c r="I10" s="350">
        <f t="shared" si="1"/>
        <v>8.149005486968449E-3</v>
      </c>
      <c r="J10" s="99">
        <f t="shared" si="2"/>
        <v>1900.9999999999998</v>
      </c>
      <c r="K10">
        <v>3</v>
      </c>
      <c r="L10" s="438">
        <f t="shared" si="3"/>
        <v>0.9</v>
      </c>
      <c r="M10" s="495">
        <f t="shared" ca="1" si="4"/>
        <v>5.3157243881072737E-3</v>
      </c>
      <c r="N10" s="99">
        <v>10</v>
      </c>
      <c r="O10" s="439">
        <f t="shared" si="5"/>
        <v>0.62</v>
      </c>
      <c r="Q10" s="110" t="s">
        <v>179</v>
      </c>
      <c r="R10" s="110"/>
      <c r="S10" s="111" t="s">
        <v>7</v>
      </c>
    </row>
    <row r="11" spans="1:19" ht="21" thickBot="1" x14ac:dyDescent="0.3">
      <c r="B11" s="199">
        <f t="shared" si="0"/>
        <v>4</v>
      </c>
      <c r="C11" s="106" t="s">
        <v>89</v>
      </c>
      <c r="D11" s="107" t="s">
        <v>320</v>
      </c>
      <c r="E11" s="436">
        <f ca="1">VLOOKUP('Liste for tidtaking'!D22,'Liste for tidtaking'!D$5:H$78,5,FALSE)</f>
        <v>1.7549999999999999</v>
      </c>
      <c r="F11" s="209"/>
      <c r="G11" s="135">
        <v>2.2372685185185186E-2</v>
      </c>
      <c r="H11" s="136"/>
      <c r="I11" s="350">
        <f t="shared" si="1"/>
        <v>8.2861796982167356E-3</v>
      </c>
      <c r="J11" s="99">
        <f t="shared" si="2"/>
        <v>1933</v>
      </c>
      <c r="K11">
        <v>4</v>
      </c>
      <c r="L11" s="438">
        <f t="shared" si="3"/>
        <v>0.86</v>
      </c>
      <c r="M11" s="495">
        <f t="shared" ca="1" si="4"/>
        <v>4.7214699135138096E-3</v>
      </c>
      <c r="N11" s="99">
        <v>2</v>
      </c>
      <c r="O11" s="439">
        <f t="shared" si="5"/>
        <v>0.94</v>
      </c>
      <c r="Q11" s="110" t="s">
        <v>287</v>
      </c>
      <c r="S11" s="111" t="s">
        <v>62</v>
      </c>
    </row>
    <row r="12" spans="1:19" ht="21" thickBot="1" x14ac:dyDescent="0.3">
      <c r="B12" s="199">
        <f t="shared" si="0"/>
        <v>5</v>
      </c>
      <c r="C12" s="106" t="s">
        <v>121</v>
      </c>
      <c r="D12" s="107" t="s">
        <v>122</v>
      </c>
      <c r="E12" s="436">
        <f ca="1">VLOOKUP('Liste for tidtaking'!D43,'Liste for tidtaking'!D$5:H$78,5,FALSE)</f>
        <v>1.4609999999999999</v>
      </c>
      <c r="F12" s="209"/>
      <c r="G12" s="86">
        <v>2.2615740740740742E-2</v>
      </c>
      <c r="H12" s="136"/>
      <c r="I12" s="350">
        <f t="shared" si="1"/>
        <v>8.3762002743484228E-3</v>
      </c>
      <c r="J12" s="99">
        <f t="shared" si="2"/>
        <v>1954.0000000000002</v>
      </c>
      <c r="K12">
        <v>5</v>
      </c>
      <c r="L12" s="438">
        <f t="shared" si="3"/>
        <v>0.82000000000000006</v>
      </c>
      <c r="M12" s="495">
        <f t="shared" ca="1" si="4"/>
        <v>5.733196628575239E-3</v>
      </c>
      <c r="N12" s="99">
        <v>16</v>
      </c>
      <c r="O12" s="439">
        <f t="shared" si="5"/>
        <v>0.38</v>
      </c>
      <c r="Q12" s="111" t="s">
        <v>208</v>
      </c>
    </row>
    <row r="13" spans="1:19" ht="21" thickBot="1" x14ac:dyDescent="0.3">
      <c r="B13" s="199">
        <f t="shared" si="0"/>
        <v>6</v>
      </c>
      <c r="C13" s="106" t="s">
        <v>164</v>
      </c>
      <c r="D13" s="107" t="s">
        <v>165</v>
      </c>
      <c r="E13" s="436">
        <f ca="1">VLOOKUP('Liste for tidtaking'!D70,'Liste for tidtaking'!D$5:H$78,5,FALSE)</f>
        <v>1.4969999999999999</v>
      </c>
      <c r="F13" s="208"/>
      <c r="G13" s="135">
        <v>2.2708333333333334E-2</v>
      </c>
      <c r="H13" s="136"/>
      <c r="I13" s="350">
        <f t="shared" si="1"/>
        <v>8.4104938271604927E-3</v>
      </c>
      <c r="J13" s="99">
        <f t="shared" si="2"/>
        <v>1962.0000000000002</v>
      </c>
      <c r="K13">
        <v>6</v>
      </c>
      <c r="L13" s="438">
        <f t="shared" si="3"/>
        <v>0.78</v>
      </c>
      <c r="M13" s="495">
        <f t="shared" ca="1" si="4"/>
        <v>5.618232349472607E-3</v>
      </c>
      <c r="N13" s="99">
        <v>13</v>
      </c>
      <c r="O13" s="439">
        <f t="shared" si="5"/>
        <v>0.5</v>
      </c>
      <c r="Q13" s="111"/>
    </row>
    <row r="14" spans="1:19" ht="21" thickBot="1" x14ac:dyDescent="0.3">
      <c r="B14" s="199">
        <f t="shared" si="0"/>
        <v>7</v>
      </c>
      <c r="C14" s="106" t="s">
        <v>139</v>
      </c>
      <c r="D14" s="107" t="s">
        <v>138</v>
      </c>
      <c r="E14" s="436">
        <f ca="1">VLOOKUP('Liste for tidtaking'!D53,'Liste for tidtaking'!D$5:H$78,5,FALSE)</f>
        <v>2.0362</v>
      </c>
      <c r="F14" s="209"/>
      <c r="G14" s="135">
        <v>2.3252314814814816E-2</v>
      </c>
      <c r="H14" s="136"/>
      <c r="I14" s="350">
        <f t="shared" si="1"/>
        <v>8.6119684499314127E-3</v>
      </c>
      <c r="J14" s="99">
        <f t="shared" si="2"/>
        <v>2009</v>
      </c>
      <c r="K14">
        <v>7</v>
      </c>
      <c r="L14" s="438">
        <f t="shared" si="3"/>
        <v>0.74</v>
      </c>
      <c r="M14" s="495">
        <f t="shared" ca="1" si="4"/>
        <v>4.2294315145523093E-3</v>
      </c>
      <c r="N14" s="99">
        <v>1</v>
      </c>
      <c r="O14" s="439">
        <f t="shared" si="5"/>
        <v>0.98</v>
      </c>
    </row>
    <row r="15" spans="1:19" ht="21" thickBot="1" x14ac:dyDescent="0.3">
      <c r="B15" s="199">
        <f t="shared" si="0"/>
        <v>8</v>
      </c>
      <c r="C15" s="106" t="s">
        <v>107</v>
      </c>
      <c r="D15" s="107" t="s">
        <v>108</v>
      </c>
      <c r="E15" s="436">
        <f ca="1">VLOOKUP('Liste for tidtaking'!D34,'Liste for tidtaking'!D$5:H$78,5,FALSE)</f>
        <v>1.6549999999999998</v>
      </c>
      <c r="F15" s="86">
        <v>1.6423611111111111E-2</v>
      </c>
      <c r="G15" s="135"/>
      <c r="H15" s="136"/>
      <c r="I15" s="350">
        <f t="shared" si="1"/>
        <v>8.6440058479532161E-3</v>
      </c>
      <c r="J15" s="99">
        <f t="shared" si="2"/>
        <v>2016.4736842105265</v>
      </c>
      <c r="K15">
        <v>8</v>
      </c>
      <c r="L15" s="438">
        <f t="shared" si="3"/>
        <v>0.7</v>
      </c>
      <c r="M15" s="495">
        <f t="shared" ca="1" si="4"/>
        <v>5.222964258582004E-3</v>
      </c>
      <c r="N15" s="99">
        <v>8</v>
      </c>
      <c r="O15" s="439">
        <f t="shared" si="5"/>
        <v>0.7</v>
      </c>
    </row>
    <row r="16" spans="1:19" ht="21" thickBot="1" x14ac:dyDescent="0.3">
      <c r="B16" s="199">
        <f t="shared" si="0"/>
        <v>9</v>
      </c>
      <c r="C16" s="106" t="s">
        <v>117</v>
      </c>
      <c r="D16" s="107" t="s">
        <v>166</v>
      </c>
      <c r="E16" s="436">
        <f ca="1">VLOOKUP('Liste for tidtaking'!D71,'Liste for tidtaking'!D$5:H$78,5,FALSE)</f>
        <v>1.7049999999999998</v>
      </c>
      <c r="F16" s="209"/>
      <c r="G16" s="86">
        <v>2.3553240740740739E-2</v>
      </c>
      <c r="H16" s="136"/>
      <c r="I16" s="350">
        <f t="shared" si="1"/>
        <v>8.7234224965706438E-3</v>
      </c>
      <c r="J16" s="99">
        <f t="shared" si="2"/>
        <v>2034.9999999999998</v>
      </c>
      <c r="K16">
        <v>9</v>
      </c>
      <c r="L16" s="438">
        <f t="shared" si="3"/>
        <v>0.65999999999999992</v>
      </c>
      <c r="M16" s="495">
        <f t="shared" ca="1" si="4"/>
        <v>5.1163768308332223E-3</v>
      </c>
      <c r="N16" s="99">
        <v>4</v>
      </c>
      <c r="O16" s="439">
        <f t="shared" si="5"/>
        <v>0.86</v>
      </c>
    </row>
    <row r="17" spans="2:15" ht="21" thickBot="1" x14ac:dyDescent="0.3">
      <c r="B17" s="199">
        <f t="shared" si="0"/>
        <v>10</v>
      </c>
      <c r="C17" s="106" t="s">
        <v>63</v>
      </c>
      <c r="D17" s="107" t="s">
        <v>99</v>
      </c>
      <c r="E17" s="436">
        <f ca="1">VLOOKUP('Liste for tidtaking'!D27,'Liste for tidtaking'!D$5:H$78,5,FALSE)</f>
        <v>1.4969999999999999</v>
      </c>
      <c r="F17" s="209"/>
      <c r="G17" s="135">
        <v>2.4340277777777777E-2</v>
      </c>
      <c r="H17" s="136"/>
      <c r="I17" s="350">
        <f t="shared" si="1"/>
        <v>9.0149176954732492E-3</v>
      </c>
      <c r="J17" s="99">
        <f t="shared" si="2"/>
        <v>2103</v>
      </c>
      <c r="K17">
        <v>10</v>
      </c>
      <c r="L17" s="438">
        <f t="shared" si="3"/>
        <v>0.62</v>
      </c>
      <c r="M17" s="495">
        <f t="shared" ca="1" si="4"/>
        <v>6.021989108532565E-3</v>
      </c>
      <c r="N17" s="99">
        <v>21</v>
      </c>
      <c r="O17" s="439">
        <f t="shared" si="5"/>
        <v>0.18000000000000005</v>
      </c>
    </row>
    <row r="18" spans="2:15" ht="21" thickBot="1" x14ac:dyDescent="0.3">
      <c r="B18" s="199">
        <f t="shared" si="0"/>
        <v>11</v>
      </c>
      <c r="C18" s="106" t="s">
        <v>169</v>
      </c>
      <c r="D18" s="107" t="s">
        <v>170</v>
      </c>
      <c r="E18" s="436">
        <f ca="1">VLOOKUP('Liste for tidtaking'!D74,'Liste for tidtaking'!D$5:H$78,5,FALSE)</f>
        <v>1.5689999999999997</v>
      </c>
      <c r="F18" s="208"/>
      <c r="G18" s="135">
        <v>2.4583333333333332E-2</v>
      </c>
      <c r="H18" s="136"/>
      <c r="I18" s="350">
        <f t="shared" si="1"/>
        <v>9.1049382716049364E-3</v>
      </c>
      <c r="J18" s="99">
        <f t="shared" si="2"/>
        <v>2124</v>
      </c>
      <c r="K18">
        <v>11</v>
      </c>
      <c r="L18" s="438">
        <f t="shared" si="3"/>
        <v>0.58000000000000007</v>
      </c>
      <c r="M18" s="495">
        <f t="shared" ca="1" si="4"/>
        <v>5.8030199309145559E-3</v>
      </c>
      <c r="N18" s="99">
        <v>20</v>
      </c>
      <c r="O18" s="439">
        <f t="shared" si="5"/>
        <v>0.21999999999999997</v>
      </c>
    </row>
    <row r="19" spans="2:15" ht="21" thickBot="1" x14ac:dyDescent="0.3">
      <c r="B19" s="199">
        <f t="shared" si="0"/>
        <v>12</v>
      </c>
      <c r="C19" s="106" t="s">
        <v>104</v>
      </c>
      <c r="D19" s="107" t="s">
        <v>105</v>
      </c>
      <c r="E19" s="436">
        <f ca="1">VLOOKUP('Liste for tidtaking'!D31,'Liste for tidtaking'!D$5:H$78,5,FALSE)</f>
        <v>1.7549999999999999</v>
      </c>
      <c r="F19" s="209"/>
      <c r="G19" s="135">
        <v>2.4687500000000001E-2</v>
      </c>
      <c r="H19" s="136"/>
      <c r="I19" s="350">
        <f t="shared" si="1"/>
        <v>9.1435185185185178E-3</v>
      </c>
      <c r="J19" s="99">
        <f t="shared" si="2"/>
        <v>2133.0000000000005</v>
      </c>
      <c r="K19">
        <v>12</v>
      </c>
      <c r="L19" s="438">
        <f t="shared" si="3"/>
        <v>0.54</v>
      </c>
      <c r="M19" s="495">
        <f t="shared" ca="1" si="4"/>
        <v>5.209982061833914E-3</v>
      </c>
      <c r="N19" s="99">
        <v>7</v>
      </c>
      <c r="O19" s="439">
        <f t="shared" si="5"/>
        <v>0.74</v>
      </c>
    </row>
    <row r="20" spans="2:15" ht="21" thickBot="1" x14ac:dyDescent="0.3">
      <c r="B20" s="199">
        <f t="shared" si="0"/>
        <v>13</v>
      </c>
      <c r="C20" s="106" t="s">
        <v>150</v>
      </c>
      <c r="D20" s="107" t="s">
        <v>151</v>
      </c>
      <c r="E20" s="436">
        <f ca="1">VLOOKUP('Liste for tidtaking'!D62,'Liste for tidtaking'!D$5:H$78,5,FALSE)</f>
        <v>1.8065999999999998</v>
      </c>
      <c r="F20" s="208"/>
      <c r="G20" s="135">
        <v>2.5104166666666667E-2</v>
      </c>
      <c r="H20" s="136"/>
      <c r="I20" s="350">
        <f t="shared" si="1"/>
        <v>9.2978395061728385E-3</v>
      </c>
      <c r="J20" s="99">
        <f t="shared" si="2"/>
        <v>2169.0000000000005</v>
      </c>
      <c r="K20">
        <v>13</v>
      </c>
      <c r="L20" s="438">
        <f t="shared" si="3"/>
        <v>0.5</v>
      </c>
      <c r="M20" s="495">
        <f t="shared" ca="1" si="4"/>
        <v>5.146595541997586E-3</v>
      </c>
      <c r="N20" s="99">
        <v>6</v>
      </c>
      <c r="O20" s="439">
        <f t="shared" si="5"/>
        <v>0.78</v>
      </c>
    </row>
    <row r="21" spans="2:15" ht="21" thickBot="1" x14ac:dyDescent="0.3">
      <c r="B21" s="199">
        <f t="shared" si="0"/>
        <v>14</v>
      </c>
      <c r="C21" s="106" t="s">
        <v>100</v>
      </c>
      <c r="D21" s="107" t="s">
        <v>101</v>
      </c>
      <c r="E21" s="436">
        <f ca="1">VLOOKUP('Liste for tidtaking'!D28,'Liste for tidtaking'!D$5:H$78,5,FALSE)</f>
        <v>1.3729999999999998</v>
      </c>
      <c r="F21" s="208"/>
      <c r="G21" s="135">
        <v>2.5138888888888888E-2</v>
      </c>
      <c r="H21" s="136"/>
      <c r="I21" s="350">
        <f t="shared" si="1"/>
        <v>9.3106995884773645E-3</v>
      </c>
      <c r="J21" s="99">
        <f t="shared" si="2"/>
        <v>2171.9999999999995</v>
      </c>
      <c r="K21">
        <v>14</v>
      </c>
      <c r="L21" s="438">
        <f t="shared" si="3"/>
        <v>0.45999999999999996</v>
      </c>
      <c r="M21" s="495">
        <f t="shared" ca="1" si="4"/>
        <v>6.7812815648050735E-3</v>
      </c>
      <c r="N21" s="99">
        <v>23</v>
      </c>
      <c r="O21" s="439">
        <f t="shared" si="5"/>
        <v>9.9999999999999978E-2</v>
      </c>
    </row>
    <row r="22" spans="2:15" ht="21" thickBot="1" x14ac:dyDescent="0.3">
      <c r="B22" s="199">
        <f t="shared" si="0"/>
        <v>15</v>
      </c>
      <c r="C22" s="106" t="s">
        <v>95</v>
      </c>
      <c r="D22" s="107" t="s">
        <v>96</v>
      </c>
      <c r="E22" s="436">
        <f ca="1">VLOOKUP('Liste for tidtaking'!D25,'Liste for tidtaking'!D$5:H$78,5,FALSE)</f>
        <v>1.7049999999999998</v>
      </c>
      <c r="F22" s="209"/>
      <c r="G22" s="135">
        <v>2.6006944444444444E-2</v>
      </c>
      <c r="H22" s="136"/>
      <c r="I22" s="350">
        <f t="shared" si="1"/>
        <v>9.6322016460905335E-3</v>
      </c>
      <c r="J22" s="99">
        <f t="shared" si="2"/>
        <v>2246.9999999999995</v>
      </c>
      <c r="K22">
        <v>15</v>
      </c>
      <c r="L22" s="438">
        <f t="shared" si="3"/>
        <v>0.42000000000000004</v>
      </c>
      <c r="M22" s="495">
        <f t="shared" ca="1" si="4"/>
        <v>5.6493851296718677E-3</v>
      </c>
      <c r="N22" s="99">
        <v>14</v>
      </c>
      <c r="O22" s="439">
        <f t="shared" si="5"/>
        <v>0.45999999999999996</v>
      </c>
    </row>
    <row r="23" spans="2:15" ht="21" thickBot="1" x14ac:dyDescent="0.3">
      <c r="B23" s="199">
        <f t="shared" si="0"/>
        <v>16</v>
      </c>
      <c r="C23" s="106" t="s">
        <v>102</v>
      </c>
      <c r="D23" s="107" t="s">
        <v>103</v>
      </c>
      <c r="E23" s="436">
        <f ca="1">VLOOKUP('Liste for tidtaking'!D29,'Liste for tidtaking'!D$5:H$78,5,FALSE)</f>
        <v>1.4609999999999999</v>
      </c>
      <c r="F23" s="209"/>
      <c r="G23" s="135">
        <v>2.6261574074074073E-2</v>
      </c>
      <c r="H23" s="136"/>
      <c r="I23" s="350">
        <f t="shared" si="1"/>
        <v>9.7265089163237305E-3</v>
      </c>
      <c r="J23" s="99">
        <f t="shared" si="2"/>
        <v>2269</v>
      </c>
      <c r="K23" s="99">
        <v>16</v>
      </c>
      <c r="L23" s="438">
        <f t="shared" si="3"/>
        <v>0.38</v>
      </c>
      <c r="M23" s="495">
        <f t="shared" ca="1" si="4"/>
        <v>6.6574325231510828E-3</v>
      </c>
      <c r="N23" s="99">
        <v>22</v>
      </c>
      <c r="O23" s="439">
        <f t="shared" si="5"/>
        <v>0.14000000000000001</v>
      </c>
    </row>
    <row r="24" spans="2:15" ht="21" thickBot="1" x14ac:dyDescent="0.3">
      <c r="B24" s="199">
        <f t="shared" si="0"/>
        <v>17</v>
      </c>
      <c r="C24" s="106" t="s">
        <v>115</v>
      </c>
      <c r="D24" s="107" t="s">
        <v>116</v>
      </c>
      <c r="E24" s="436">
        <f ca="1">VLOOKUP('Liste for tidtaking'!D39,'Liste for tidtaking'!D$5:H$78,5,FALSE)</f>
        <v>2.0029999999999997</v>
      </c>
      <c r="F24" s="209"/>
      <c r="G24" s="135">
        <v>2.7789351851851853E-2</v>
      </c>
      <c r="H24" s="136"/>
      <c r="I24" s="350">
        <f t="shared" si="1"/>
        <v>1.0292352537722907E-2</v>
      </c>
      <c r="J24" s="99">
        <f t="shared" si="2"/>
        <v>2401</v>
      </c>
      <c r="K24">
        <v>17</v>
      </c>
      <c r="L24" s="438">
        <f t="shared" si="3"/>
        <v>0.33999999999999997</v>
      </c>
      <c r="M24" s="495">
        <f t="shared" ca="1" si="4"/>
        <v>5.1384685660124359E-3</v>
      </c>
      <c r="N24" s="99">
        <v>5</v>
      </c>
      <c r="O24" s="439">
        <f t="shared" si="5"/>
        <v>0.82000000000000006</v>
      </c>
    </row>
    <row r="25" spans="2:15" ht="21" thickBot="1" x14ac:dyDescent="0.3">
      <c r="B25" s="199">
        <f t="shared" si="0"/>
        <v>18</v>
      </c>
      <c r="C25" s="106" t="s">
        <v>81</v>
      </c>
      <c r="D25" s="107" t="s">
        <v>82</v>
      </c>
      <c r="E25" s="436">
        <f ca="1">VLOOKUP('Liste for tidtaking'!D16,'Liste for tidtaking'!D$5:H$78,5,FALSE)</f>
        <v>1.8049999999999997</v>
      </c>
      <c r="F25" s="209"/>
      <c r="G25" s="135">
        <v>2.8136574074074074E-2</v>
      </c>
      <c r="H25" s="136"/>
      <c r="I25" s="350">
        <f t="shared" si="1"/>
        <v>1.0420953360768174E-2</v>
      </c>
      <c r="J25" s="99">
        <f t="shared" si="2"/>
        <v>2431</v>
      </c>
      <c r="K25">
        <v>18</v>
      </c>
      <c r="L25" s="438">
        <f t="shared" si="3"/>
        <v>0.30000000000000004</v>
      </c>
      <c r="M25" s="495">
        <f t="shared" ca="1" si="4"/>
        <v>5.7733813633064684E-3</v>
      </c>
      <c r="N25" s="99">
        <v>17</v>
      </c>
      <c r="O25" s="439">
        <f t="shared" si="5"/>
        <v>0.33999999999999997</v>
      </c>
    </row>
    <row r="26" spans="2:15" ht="21" thickBot="1" x14ac:dyDescent="0.3">
      <c r="B26" s="199">
        <f t="shared" si="0"/>
        <v>19</v>
      </c>
      <c r="C26" s="106" t="s">
        <v>143</v>
      </c>
      <c r="D26" s="107" t="s">
        <v>144</v>
      </c>
      <c r="E26" s="436">
        <f ca="1">VLOOKUP('Liste for tidtaking'!D57,'Liste for tidtaking'!D$5:H$78,5,FALSE)</f>
        <v>1.8049999999999997</v>
      </c>
      <c r="F26" s="209"/>
      <c r="G26" s="135">
        <v>2.8148148148148148E-2</v>
      </c>
      <c r="H26" s="136"/>
      <c r="I26" s="350">
        <f t="shared" si="1"/>
        <v>1.0425240054869684E-2</v>
      </c>
      <c r="J26" s="99">
        <f t="shared" si="2"/>
        <v>2432</v>
      </c>
      <c r="K26">
        <v>19</v>
      </c>
      <c r="L26" s="438">
        <f t="shared" si="3"/>
        <v>0.26</v>
      </c>
      <c r="M26" s="495">
        <f t="shared" ca="1" si="4"/>
        <v>5.7757562630856981E-3</v>
      </c>
      <c r="N26" s="99">
        <v>18</v>
      </c>
      <c r="O26" s="439">
        <f t="shared" si="5"/>
        <v>0.30000000000000004</v>
      </c>
    </row>
    <row r="27" spans="2:15" ht="21" thickBot="1" x14ac:dyDescent="0.3">
      <c r="B27" s="199">
        <f t="shared" si="0"/>
        <v>20</v>
      </c>
      <c r="C27" s="106" t="s">
        <v>123</v>
      </c>
      <c r="D27" s="107" t="s">
        <v>124</v>
      </c>
      <c r="E27" s="436">
        <f ca="1">VLOOKUP('Liste for tidtaking'!D46,'Liste for tidtaking'!D$5:H$78,5,FALSE)</f>
        <v>1.9289999999999998</v>
      </c>
      <c r="F27" s="209"/>
      <c r="G27" s="135">
        <v>2.9259259259259259E-2</v>
      </c>
      <c r="H27" s="136"/>
      <c r="I27" s="350">
        <f t="shared" si="1"/>
        <v>1.083676268861454E-2</v>
      </c>
      <c r="J27" s="99">
        <f t="shared" si="2"/>
        <v>2528</v>
      </c>
      <c r="K27">
        <v>20</v>
      </c>
      <c r="L27" s="438">
        <f t="shared" si="3"/>
        <v>0.21999999999999997</v>
      </c>
      <c r="M27" s="495">
        <f t="shared" ca="1" si="4"/>
        <v>5.6178137317856617E-3</v>
      </c>
      <c r="N27" s="99">
        <v>12</v>
      </c>
      <c r="O27" s="439">
        <f t="shared" si="5"/>
        <v>0.54</v>
      </c>
    </row>
    <row r="28" spans="2:15" ht="21" thickBot="1" x14ac:dyDescent="0.3">
      <c r="B28" s="199">
        <f t="shared" si="0"/>
        <v>21</v>
      </c>
      <c r="C28" s="106" t="s">
        <v>79</v>
      </c>
      <c r="D28" s="107" t="s">
        <v>80</v>
      </c>
      <c r="E28" s="436">
        <f ca="1">VLOOKUP('Liste for tidtaking'!D15,'Liste for tidtaking'!D$5:H$78,5,FALSE)</f>
        <v>2.1509999999999998</v>
      </c>
      <c r="F28" s="208"/>
      <c r="G28" s="135">
        <v>2.9502314814814815E-2</v>
      </c>
      <c r="H28" s="136"/>
      <c r="I28" s="350">
        <f t="shared" si="1"/>
        <v>1.0926783264746227E-2</v>
      </c>
      <c r="J28" s="99">
        <f t="shared" si="2"/>
        <v>2549</v>
      </c>
      <c r="K28">
        <v>21</v>
      </c>
      <c r="L28" s="438">
        <f t="shared" si="3"/>
        <v>0.18000000000000005</v>
      </c>
      <c r="M28" s="495">
        <f t="shared" ca="1" si="4"/>
        <v>5.0798620477667264E-3</v>
      </c>
      <c r="N28" s="99">
        <v>3</v>
      </c>
      <c r="O28" s="439">
        <f t="shared" si="5"/>
        <v>0.9</v>
      </c>
    </row>
    <row r="29" spans="2:15" ht="21" thickBot="1" x14ac:dyDescent="0.3">
      <c r="B29" s="199">
        <f t="shared" si="0"/>
        <v>22</v>
      </c>
      <c r="C29" s="106" t="s">
        <v>154</v>
      </c>
      <c r="D29" s="107" t="s">
        <v>155</v>
      </c>
      <c r="E29" s="436">
        <f ca="1">VLOOKUP('Liste for tidtaking'!D64,'Liste for tidtaking'!D$5:H$78,5,FALSE)</f>
        <v>1.9489999999999998</v>
      </c>
      <c r="F29" s="209">
        <v>2.1423611111111112E-2</v>
      </c>
      <c r="G29" s="18"/>
      <c r="H29" s="136"/>
      <c r="I29" s="350">
        <f t="shared" si="1"/>
        <v>1.1275584795321638E-2</v>
      </c>
      <c r="J29" s="99">
        <f t="shared" si="2"/>
        <v>2630.3684210526321</v>
      </c>
      <c r="K29">
        <v>22</v>
      </c>
      <c r="L29" s="438">
        <f t="shared" si="3"/>
        <v>0.14000000000000001</v>
      </c>
      <c r="M29" s="495">
        <f t="shared" ca="1" si="4"/>
        <v>5.7853180068351152E-3</v>
      </c>
      <c r="N29" s="99">
        <v>19</v>
      </c>
      <c r="O29" s="439">
        <f t="shared" si="5"/>
        <v>0.26</v>
      </c>
    </row>
    <row r="30" spans="2:15" ht="21" thickBot="1" x14ac:dyDescent="0.3">
      <c r="B30" s="199">
        <f t="shared" si="0"/>
        <v>23</v>
      </c>
      <c r="C30" s="106" t="s">
        <v>162</v>
      </c>
      <c r="D30" s="107" t="s">
        <v>163</v>
      </c>
      <c r="E30" s="436">
        <f ca="1">VLOOKUP('Liste for tidtaking'!D69,'Liste for tidtaking'!D$5:H$78,5,FALSE)</f>
        <v>1.7049999999999998</v>
      </c>
      <c r="F30" s="303"/>
      <c r="G30" s="268">
        <v>3.3414351851851855E-2</v>
      </c>
      <c r="H30" s="136"/>
      <c r="I30" s="350">
        <f t="shared" si="1"/>
        <v>1.2375685871056242E-2</v>
      </c>
      <c r="J30" s="99">
        <f t="shared" si="2"/>
        <v>2887.0000000000005</v>
      </c>
      <c r="K30">
        <v>23</v>
      </c>
      <c r="L30" s="438">
        <f t="shared" si="3"/>
        <v>9.9999999999999978E-2</v>
      </c>
      <c r="M30" s="495">
        <f t="shared" ca="1" si="4"/>
        <v>7.2584667865432514E-3</v>
      </c>
      <c r="N30" s="99">
        <v>24</v>
      </c>
      <c r="O30" s="439">
        <f t="shared" si="5"/>
        <v>6.0000000000000053E-2</v>
      </c>
    </row>
    <row r="31" spans="2:15" ht="21" thickBot="1" x14ac:dyDescent="0.3">
      <c r="B31" s="199">
        <f t="shared" si="0"/>
        <v>24</v>
      </c>
      <c r="C31" s="106" t="s">
        <v>254</v>
      </c>
      <c r="D31" s="107" t="s">
        <v>90</v>
      </c>
      <c r="E31" s="436">
        <f ca="1">VLOOKUP('Liste for tidtaking'!D21,'Liste for tidtaking'!D$5:H$78,5,FALSE)</f>
        <v>2.3397999999999999</v>
      </c>
      <c r="F31" s="209">
        <v>2.3541666666666666E-2</v>
      </c>
      <c r="G31" s="135"/>
      <c r="H31" s="136"/>
      <c r="I31" s="350">
        <f t="shared" si="1"/>
        <v>1.2390350877192983E-2</v>
      </c>
      <c r="J31" s="99">
        <f t="shared" si="2"/>
        <v>2890.4210526315792</v>
      </c>
      <c r="K31">
        <v>24</v>
      </c>
      <c r="L31" s="438">
        <f t="shared" si="3"/>
        <v>6.0000000000000053E-2</v>
      </c>
      <c r="M31" s="495">
        <f t="shared" ca="1" si="4"/>
        <v>5.2954743470352093E-3</v>
      </c>
      <c r="N31" s="99">
        <v>9</v>
      </c>
      <c r="O31" s="439">
        <f t="shared" si="5"/>
        <v>0.65999999999999992</v>
      </c>
    </row>
    <row r="32" spans="2:15" ht="21" thickBot="1" x14ac:dyDescent="0.3">
      <c r="B32" s="199">
        <f t="shared" si="0"/>
        <v>25</v>
      </c>
      <c r="C32" s="106" t="s">
        <v>73</v>
      </c>
      <c r="D32" s="107" t="s">
        <v>74</v>
      </c>
      <c r="E32" s="436">
        <f ca="1">VLOOKUP('Liste for tidtaking'!D11,'Liste for tidtaking'!D$5:H$78,5,FALSE)</f>
        <v>1.5689999999999997</v>
      </c>
      <c r="F32" s="209"/>
      <c r="G32" s="135">
        <v>3.3865740740740738E-2</v>
      </c>
      <c r="H32" s="136"/>
      <c r="I32" s="350">
        <f t="shared" si="1"/>
        <v>1.2542866941015087E-2</v>
      </c>
      <c r="J32" s="99">
        <f t="shared" si="2"/>
        <v>2926</v>
      </c>
      <c r="K32">
        <v>25</v>
      </c>
      <c r="L32" s="438">
        <f t="shared" si="3"/>
        <v>2.0000000000000018E-2</v>
      </c>
      <c r="M32" s="495">
        <f t="shared" ca="1" si="4"/>
        <v>7.9941790573709939E-3</v>
      </c>
      <c r="N32" s="99">
        <v>25</v>
      </c>
      <c r="O32" s="439">
        <f t="shared" si="5"/>
        <v>2.0000000000000018E-2</v>
      </c>
    </row>
    <row r="33" spans="2:15" ht="21" thickBot="1" x14ac:dyDescent="0.3">
      <c r="B33" s="199">
        <f t="shared" si="0"/>
        <v>26</v>
      </c>
      <c r="C33" s="106" t="s">
        <v>127</v>
      </c>
      <c r="D33" s="107" t="s">
        <v>128</v>
      </c>
      <c r="E33" s="436">
        <f ca="1">VLOOKUP('Liste for tidtaking'!D48,'Liste for tidtaking'!D$5:H$78,5,FALSE)</f>
        <v>1.4969999999999999</v>
      </c>
      <c r="F33" s="209"/>
      <c r="G33" s="86" t="s">
        <v>62</v>
      </c>
      <c r="H33" s="136"/>
      <c r="I33" s="350"/>
      <c r="J33" s="99" t="e">
        <f>(F33-INT(F33))*24*60*60+(G33-INT(G33))*24*60*60*F$6/G$6</f>
        <v>#VALUE!</v>
      </c>
      <c r="K33">
        <v>1</v>
      </c>
      <c r="L33" s="438">
        <f t="shared" si="3"/>
        <v>0.98</v>
      </c>
      <c r="M33" s="495">
        <f t="shared" ca="1" si="4"/>
        <v>0</v>
      </c>
      <c r="N33" s="99">
        <v>1</v>
      </c>
      <c r="O33" s="439">
        <f t="shared" si="5"/>
        <v>0.98</v>
      </c>
    </row>
    <row r="34" spans="2:15" ht="21" thickBot="1" x14ac:dyDescent="0.3">
      <c r="B34" s="199">
        <v>1</v>
      </c>
      <c r="C34" s="106" t="s">
        <v>60</v>
      </c>
      <c r="D34" s="107" t="s">
        <v>61</v>
      </c>
      <c r="E34" s="436">
        <f ca="1">VLOOKUP('Liste for tidtaking'!D5,'Liste for tidtaking'!D$5:H$78,5,FALSE)</f>
        <v>1.4249999999999998</v>
      </c>
      <c r="F34" s="206"/>
      <c r="G34" s="200"/>
      <c r="H34" s="136"/>
      <c r="I34" s="350"/>
      <c r="J34" s="99"/>
      <c r="L34" s="438"/>
      <c r="M34" s="437"/>
      <c r="N34" s="99"/>
      <c r="O34" s="439"/>
    </row>
    <row r="35" spans="2:15" ht="21" thickBot="1" x14ac:dyDescent="0.3">
      <c r="B35" s="199">
        <f t="shared" ref="B35:B66" si="6">B34+1</f>
        <v>2</v>
      </c>
      <c r="C35" s="106" t="s">
        <v>65</v>
      </c>
      <c r="D35" s="107" t="s">
        <v>66</v>
      </c>
      <c r="E35" s="436">
        <f ca="1">VLOOKUP('Liste for tidtaking'!D6,'Liste for tidtaking'!D$5:H$78,5,FALSE)</f>
        <v>1.5689999999999997</v>
      </c>
      <c r="F35" s="208"/>
      <c r="G35" s="135"/>
      <c r="H35" s="18"/>
      <c r="I35" s="350"/>
      <c r="J35" s="99"/>
      <c r="L35" s="438"/>
      <c r="M35" s="437"/>
      <c r="N35" s="99"/>
      <c r="O35" s="439"/>
    </row>
    <row r="36" spans="2:15" ht="21" thickBot="1" x14ac:dyDescent="0.3">
      <c r="B36" s="199">
        <f t="shared" si="6"/>
        <v>3</v>
      </c>
      <c r="C36" s="106" t="s">
        <v>67</v>
      </c>
      <c r="D36" s="107" t="s">
        <v>68</v>
      </c>
      <c r="E36" s="436">
        <f ca="1">VLOOKUP('Liste for tidtaking'!D7,'Liste for tidtaking'!D$5:H$78,5,FALSE)</f>
        <v>1.5329999999999997</v>
      </c>
      <c r="F36" s="208"/>
      <c r="G36" s="135"/>
      <c r="H36" s="136"/>
      <c r="I36" s="350"/>
      <c r="J36" s="99"/>
      <c r="L36" s="438"/>
      <c r="M36" s="437"/>
      <c r="N36" s="99"/>
      <c r="O36" s="439"/>
    </row>
    <row r="37" spans="2:15" ht="21" thickBot="1" x14ac:dyDescent="0.3">
      <c r="B37" s="199">
        <f t="shared" si="6"/>
        <v>4</v>
      </c>
      <c r="C37" s="106" t="s">
        <v>69</v>
      </c>
      <c r="D37" s="107" t="s">
        <v>70</v>
      </c>
      <c r="E37" s="436">
        <f ca="1">VLOOKUP('Liste for tidtaking'!D9,'Liste for tidtaking'!D$5:H$78,5,FALSE)</f>
        <v>1.5329999999999997</v>
      </c>
      <c r="F37" s="209"/>
      <c r="G37" s="135"/>
      <c r="H37" s="136"/>
      <c r="I37" s="350"/>
      <c r="J37" s="99"/>
      <c r="L37" s="438"/>
      <c r="M37" s="437"/>
      <c r="N37" s="99"/>
      <c r="O37" s="439"/>
    </row>
    <row r="38" spans="2:15" ht="21" thickBot="1" x14ac:dyDescent="0.3">
      <c r="B38" s="199">
        <f t="shared" si="6"/>
        <v>5</v>
      </c>
      <c r="C38" s="106" t="s">
        <v>71</v>
      </c>
      <c r="D38" s="107" t="s">
        <v>72</v>
      </c>
      <c r="E38" s="436">
        <f ca="1">VLOOKUP('Liste for tidtaking'!D10,'Liste for tidtaking'!D$5:H$78,5,FALSE)</f>
        <v>1.6049999999999998</v>
      </c>
      <c r="F38" s="209"/>
      <c r="G38" s="135"/>
      <c r="H38" s="136"/>
      <c r="I38" s="350"/>
      <c r="J38" s="99"/>
      <c r="L38" s="438"/>
      <c r="M38" s="437"/>
      <c r="N38" s="99"/>
      <c r="O38" s="439"/>
    </row>
    <row r="39" spans="2:15" ht="21" thickBot="1" x14ac:dyDescent="0.3">
      <c r="B39" s="199">
        <f t="shared" si="6"/>
        <v>6</v>
      </c>
      <c r="C39" s="106" t="s">
        <v>75</v>
      </c>
      <c r="D39" s="107" t="s">
        <v>76</v>
      </c>
      <c r="E39" s="436">
        <f ca="1">VLOOKUP('Liste for tidtaking'!D12,'Liste for tidtaking'!D$5:H$78,5,FALSE)</f>
        <v>2.1669999999999998</v>
      </c>
      <c r="F39" s="211"/>
      <c r="G39" s="207"/>
      <c r="H39" s="136"/>
      <c r="I39" s="350"/>
      <c r="J39" s="99"/>
      <c r="L39" s="438"/>
      <c r="M39" s="437"/>
      <c r="N39" s="99"/>
      <c r="O39" s="439"/>
    </row>
    <row r="40" spans="2:15" ht="21" thickBot="1" x14ac:dyDescent="0.3">
      <c r="B40" s="199">
        <f t="shared" si="6"/>
        <v>7</v>
      </c>
      <c r="C40" s="106" t="s">
        <v>77</v>
      </c>
      <c r="D40" s="107" t="s">
        <v>78</v>
      </c>
      <c r="E40" s="436">
        <f ca="1">VLOOKUP('Liste for tidtaking'!D13,'Liste for tidtaking'!D$5:H$78,5,FALSE)</f>
        <v>1.5689999999999997</v>
      </c>
      <c r="F40" s="209"/>
      <c r="G40" s="268"/>
      <c r="H40" s="136"/>
      <c r="J40" s="99"/>
      <c r="L40" s="438"/>
      <c r="M40" s="433"/>
      <c r="N40" s="99"/>
      <c r="O40" s="434"/>
    </row>
    <row r="41" spans="2:15" ht="21" thickBot="1" x14ac:dyDescent="0.3">
      <c r="B41" s="199">
        <f t="shared" si="6"/>
        <v>8</v>
      </c>
      <c r="C41" s="106" t="s">
        <v>272</v>
      </c>
      <c r="D41" s="107" t="s">
        <v>319</v>
      </c>
      <c r="E41" s="436">
        <f ca="1">VLOOKUP('Liste for tidtaking'!D14,'Liste for tidtaking'!D$5:H$78,5,FALSE)</f>
        <v>1.6541999999999997</v>
      </c>
      <c r="F41" s="208"/>
      <c r="G41" s="135"/>
      <c r="H41" s="136"/>
      <c r="I41" s="350"/>
      <c r="J41" s="99"/>
      <c r="L41" s="438"/>
      <c r="M41" s="433"/>
      <c r="N41" s="99"/>
      <c r="O41" s="434"/>
    </row>
    <row r="42" spans="2:15" ht="21" thickBot="1" x14ac:dyDescent="0.3">
      <c r="B42" s="199">
        <f t="shared" si="6"/>
        <v>9</v>
      </c>
      <c r="C42" s="106" t="s">
        <v>83</v>
      </c>
      <c r="D42" s="107" t="s">
        <v>84</v>
      </c>
      <c r="E42" s="436">
        <f ca="1">VLOOKUP('Liste for tidtaking'!D18,'Liste for tidtaking'!D$5:H$78,5,FALSE)</f>
        <v>2.0029999999999997</v>
      </c>
      <c r="F42" s="209"/>
      <c r="G42" s="18"/>
      <c r="H42" s="136"/>
      <c r="J42" s="99"/>
      <c r="L42" s="438"/>
      <c r="M42" s="433"/>
      <c r="N42" s="99"/>
      <c r="O42" s="434"/>
    </row>
    <row r="43" spans="2:15" ht="21" thickBot="1" x14ac:dyDescent="0.3">
      <c r="B43" s="199">
        <f t="shared" si="6"/>
        <v>10</v>
      </c>
      <c r="C43" s="106" t="s">
        <v>85</v>
      </c>
      <c r="D43" s="107" t="s">
        <v>86</v>
      </c>
      <c r="E43" s="436">
        <f ca="1">VLOOKUP('Liste for tidtaking'!D19,'Liste for tidtaking'!D$5:H$78,5,FALSE)</f>
        <v>2.8169999999999993</v>
      </c>
      <c r="F43" s="208"/>
      <c r="G43" s="268"/>
      <c r="H43" s="136"/>
      <c r="I43" s="350"/>
      <c r="J43" s="99"/>
      <c r="L43" s="438"/>
      <c r="M43" s="433"/>
      <c r="N43" s="99"/>
      <c r="O43" s="434"/>
    </row>
    <row r="44" spans="2:15" ht="21" thickBot="1" x14ac:dyDescent="0.3">
      <c r="B44" s="199">
        <f t="shared" si="6"/>
        <v>11</v>
      </c>
      <c r="C44" s="106" t="s">
        <v>87</v>
      </c>
      <c r="D44" s="107" t="s">
        <v>88</v>
      </c>
      <c r="E44" s="436">
        <f ca="1">VLOOKUP('Liste for tidtaking'!D20,'Liste for tidtaking'!D$5:H$78,5,FALSE)</f>
        <v>1.6049999999999998</v>
      </c>
      <c r="F44" s="208"/>
      <c r="G44" s="135"/>
      <c r="H44" s="136"/>
      <c r="J44" s="99"/>
      <c r="L44" s="438"/>
      <c r="M44" s="433"/>
      <c r="N44" s="99"/>
      <c r="O44" s="434"/>
    </row>
    <row r="45" spans="2:15" ht="21" thickBot="1" x14ac:dyDescent="0.3">
      <c r="B45" s="199">
        <f t="shared" si="6"/>
        <v>12</v>
      </c>
      <c r="C45" s="106" t="s">
        <v>91</v>
      </c>
      <c r="D45" s="107" t="s">
        <v>92</v>
      </c>
      <c r="E45" s="436">
        <f ca="1">VLOOKUP('Liste for tidtaking'!D23,'Liste for tidtaking'!D$5:H$78,5,FALSE)</f>
        <v>1.6049999999999998</v>
      </c>
      <c r="F45" s="302"/>
      <c r="G45" s="86"/>
      <c r="H45" s="136"/>
      <c r="I45" s="350"/>
      <c r="J45" s="99"/>
      <c r="L45" s="438"/>
      <c r="M45" s="433"/>
      <c r="N45" s="99"/>
      <c r="O45" s="434"/>
    </row>
    <row r="46" spans="2:15" ht="21" thickBot="1" x14ac:dyDescent="0.3">
      <c r="B46" s="199">
        <f t="shared" si="6"/>
        <v>13</v>
      </c>
      <c r="C46" s="106" t="s">
        <v>93</v>
      </c>
      <c r="D46" s="107" t="s">
        <v>94</v>
      </c>
      <c r="E46" s="436">
        <f ca="1">VLOOKUP('Liste for tidtaking'!D24,'Liste for tidtaking'!D$5:H$78,5,FALSE)</f>
        <v>1.5329999999999997</v>
      </c>
      <c r="F46" s="208"/>
      <c r="G46" s="18"/>
      <c r="H46" s="136"/>
      <c r="I46" s="350"/>
      <c r="J46" s="99"/>
      <c r="L46" s="438"/>
      <c r="M46" s="433"/>
      <c r="N46" s="99"/>
      <c r="O46" s="434"/>
    </row>
    <row r="47" spans="2:15" ht="21" thickBot="1" x14ac:dyDescent="0.3">
      <c r="B47" s="199">
        <f t="shared" si="6"/>
        <v>14</v>
      </c>
      <c r="C47" s="106" t="s">
        <v>97</v>
      </c>
      <c r="D47" s="107" t="s">
        <v>98</v>
      </c>
      <c r="E47" s="436">
        <f ca="1">VLOOKUP('Liste for tidtaking'!D26,'Liste for tidtaking'!D$5:H$78,5,FALSE)</f>
        <v>2.2989999999999995</v>
      </c>
      <c r="F47" s="208"/>
      <c r="G47" s="207"/>
      <c r="H47" s="136"/>
      <c r="L47" s="438"/>
      <c r="M47" s="431"/>
      <c r="N47" s="99"/>
      <c r="O47" s="434"/>
    </row>
    <row r="48" spans="2:15" ht="21" thickBot="1" x14ac:dyDescent="0.3">
      <c r="B48" s="199">
        <f t="shared" si="6"/>
        <v>15</v>
      </c>
      <c r="C48" s="106" t="s">
        <v>63</v>
      </c>
      <c r="D48" s="107" t="s">
        <v>106</v>
      </c>
      <c r="E48" s="436">
        <f ca="1">VLOOKUP('Liste for tidtaking'!D33,'Liste for tidtaking'!D$5:H$78,5,FALSE)</f>
        <v>1.8549999999999998</v>
      </c>
      <c r="F48" s="208"/>
      <c r="G48" s="18"/>
      <c r="H48" s="136"/>
      <c r="L48" s="438"/>
      <c r="M48" s="431"/>
      <c r="N48" s="99"/>
      <c r="O48" s="434"/>
    </row>
    <row r="49" spans="2:15" ht="21" thickBot="1" x14ac:dyDescent="0.3">
      <c r="B49" s="199">
        <f t="shared" si="6"/>
        <v>16</v>
      </c>
      <c r="C49" s="106" t="s">
        <v>109</v>
      </c>
      <c r="D49" s="107" t="s">
        <v>110</v>
      </c>
      <c r="E49" s="436">
        <f ca="1">VLOOKUP('Liste for tidtaking'!D35,'Liste for tidtaking'!D$5:H$78,5,FALSE)</f>
        <v>2.0769999999999995</v>
      </c>
      <c r="F49" s="209"/>
      <c r="G49" s="268"/>
      <c r="H49" s="136"/>
      <c r="J49" s="99"/>
      <c r="L49" s="438"/>
      <c r="M49" s="433"/>
      <c r="N49" s="99"/>
      <c r="O49" s="434"/>
    </row>
    <row r="50" spans="2:15" ht="21" thickBot="1" x14ac:dyDescent="0.3">
      <c r="B50" s="199">
        <f t="shared" si="6"/>
        <v>17</v>
      </c>
      <c r="C50" s="106" t="s">
        <v>111</v>
      </c>
      <c r="D50" s="107" t="s">
        <v>112</v>
      </c>
      <c r="E50" s="436">
        <f ca="1">VLOOKUP('Liste for tidtaking'!D36,'Liste for tidtaking'!D$5:H$78,5,FALSE)</f>
        <v>1.4609999999999999</v>
      </c>
      <c r="F50" s="209"/>
      <c r="G50" s="135"/>
      <c r="H50" s="136"/>
      <c r="J50" s="99"/>
      <c r="L50" s="438"/>
      <c r="M50" s="433"/>
      <c r="N50" s="99"/>
      <c r="O50" s="434"/>
    </row>
    <row r="51" spans="2:15" ht="21" thickBot="1" x14ac:dyDescent="0.3">
      <c r="B51" s="199">
        <f t="shared" si="6"/>
        <v>18</v>
      </c>
      <c r="C51" s="106" t="s">
        <v>113</v>
      </c>
      <c r="D51" s="107" t="s">
        <v>114</v>
      </c>
      <c r="E51" s="436">
        <f ca="1">VLOOKUP('Liste for tidtaking'!D38,'Liste for tidtaking'!D$5:H$78,5,FALSE)</f>
        <v>2.6998000000000002</v>
      </c>
      <c r="F51" s="208"/>
      <c r="G51" s="18"/>
      <c r="H51" s="136"/>
      <c r="I51" s="350"/>
      <c r="J51" s="99"/>
      <c r="L51" s="438"/>
      <c r="M51" s="433"/>
      <c r="N51" s="99"/>
      <c r="O51" s="434"/>
    </row>
    <row r="52" spans="2:15" ht="21" thickBot="1" x14ac:dyDescent="0.3">
      <c r="B52" s="199">
        <f t="shared" si="6"/>
        <v>19</v>
      </c>
      <c r="C52" s="106" t="s">
        <v>117</v>
      </c>
      <c r="D52" s="107" t="s">
        <v>118</v>
      </c>
      <c r="E52" s="436">
        <f ca="1">VLOOKUP('Liste for tidtaking'!D41,'Liste for tidtaking'!D$5:H$78,5,FALSE)</f>
        <v>2.2989999999999995</v>
      </c>
      <c r="F52" s="209"/>
      <c r="G52" s="135"/>
      <c r="H52" s="136"/>
      <c r="L52" s="438"/>
      <c r="M52" s="431"/>
      <c r="N52" s="99"/>
      <c r="O52" s="434"/>
    </row>
    <row r="53" spans="2:15" ht="21" thickBot="1" x14ac:dyDescent="0.3">
      <c r="B53" s="199">
        <f t="shared" si="6"/>
        <v>20</v>
      </c>
      <c r="C53" s="106" t="s">
        <v>119</v>
      </c>
      <c r="D53" s="107" t="s">
        <v>120</v>
      </c>
      <c r="E53" s="436">
        <f ca="1">VLOOKUP('Liste for tidtaking'!D42,'Liste for tidtaking'!D$5:H$78,5,FALSE)</f>
        <v>1.6549999999999998</v>
      </c>
      <c r="F53" s="209"/>
      <c r="G53" s="86"/>
      <c r="H53" s="136"/>
      <c r="I53" s="350"/>
      <c r="J53" s="99"/>
      <c r="L53" s="438"/>
      <c r="M53" s="433"/>
      <c r="N53" s="99"/>
      <c r="O53" s="434"/>
    </row>
    <row r="54" spans="2:15" ht="21" thickBot="1" x14ac:dyDescent="0.3">
      <c r="B54" s="199">
        <f t="shared" si="6"/>
        <v>21</v>
      </c>
      <c r="C54" s="106" t="s">
        <v>125</v>
      </c>
      <c r="D54" s="107" t="s">
        <v>126</v>
      </c>
      <c r="E54" s="436">
        <f ca="1">VLOOKUP('Liste for tidtaking'!D47,'Liste for tidtaking'!D$5:H$78,5,FALSE)</f>
        <v>1.9489999999999998</v>
      </c>
      <c r="F54" s="209"/>
      <c r="G54" s="18"/>
      <c r="H54" s="136"/>
      <c r="J54" s="99"/>
      <c r="L54" s="438"/>
      <c r="M54" s="433"/>
      <c r="N54" s="99"/>
      <c r="O54" s="434"/>
    </row>
    <row r="55" spans="2:15" ht="21" thickBot="1" x14ac:dyDescent="0.3">
      <c r="B55" s="199">
        <f t="shared" si="6"/>
        <v>22</v>
      </c>
      <c r="C55" s="106" t="s">
        <v>129</v>
      </c>
      <c r="D55" s="107" t="s">
        <v>130</v>
      </c>
      <c r="E55" s="436">
        <f ca="1">VLOOKUP('Liste for tidtaking'!D49,'Liste for tidtaking'!D$5:H$78,5,FALSE)</f>
        <v>2.0769999999999995</v>
      </c>
      <c r="F55" s="209"/>
      <c r="G55" s="135"/>
      <c r="H55" s="136"/>
      <c r="L55" s="438"/>
      <c r="M55" s="431"/>
      <c r="N55" s="99"/>
      <c r="O55" s="434"/>
    </row>
    <row r="56" spans="2:15" ht="21" thickBot="1" x14ac:dyDescent="0.3">
      <c r="B56" s="199">
        <f t="shared" si="6"/>
        <v>23</v>
      </c>
      <c r="C56" s="106" t="s">
        <v>131</v>
      </c>
      <c r="D56" s="107" t="s">
        <v>132</v>
      </c>
      <c r="E56" s="436">
        <f ca="1">VLOOKUP('Liste for tidtaking'!D50,'Liste for tidtaking'!D$5:H$78,5,FALSE)</f>
        <v>1.6549999999999998</v>
      </c>
      <c r="F56" s="209"/>
      <c r="G56" s="135"/>
      <c r="H56" s="136"/>
      <c r="J56" s="99"/>
      <c r="L56" s="438"/>
      <c r="M56" s="433"/>
      <c r="N56" s="99"/>
      <c r="O56" s="434"/>
    </row>
    <row r="57" spans="2:15" ht="21" thickBot="1" x14ac:dyDescent="0.3">
      <c r="B57" s="199">
        <f t="shared" si="6"/>
        <v>24</v>
      </c>
      <c r="C57" s="106" t="s">
        <v>133</v>
      </c>
      <c r="D57" s="107" t="s">
        <v>134</v>
      </c>
      <c r="E57" s="436">
        <f ca="1">VLOOKUP('Liste for tidtaking'!D51,'Liste for tidtaking'!D$5:H$78,5,FALSE)</f>
        <v>2.4469999999999996</v>
      </c>
      <c r="F57" s="208"/>
      <c r="G57" s="135"/>
      <c r="H57" s="136"/>
      <c r="I57" s="350"/>
      <c r="J57" s="99"/>
      <c r="L57" s="438"/>
      <c r="M57" s="433"/>
      <c r="N57" s="99"/>
      <c r="O57" s="434"/>
    </row>
    <row r="58" spans="2:15" ht="21" thickBot="1" x14ac:dyDescent="0.3">
      <c r="B58" s="199">
        <f t="shared" si="6"/>
        <v>25</v>
      </c>
      <c r="C58" s="106" t="s">
        <v>73</v>
      </c>
      <c r="D58" s="107" t="s">
        <v>140</v>
      </c>
      <c r="E58" s="436">
        <f ca="1">VLOOKUP('Liste for tidtaking'!D55,'Liste for tidtaking'!D$5:H$78,5,FALSE)</f>
        <v>1.7049999999999998</v>
      </c>
      <c r="F58" s="208"/>
      <c r="G58" s="18"/>
      <c r="H58" s="136"/>
      <c r="L58" s="438"/>
      <c r="M58" s="431"/>
      <c r="N58" s="99"/>
      <c r="O58" s="434"/>
    </row>
    <row r="59" spans="2:15" ht="21" thickBot="1" x14ac:dyDescent="0.3">
      <c r="B59" s="199">
        <f t="shared" si="6"/>
        <v>26</v>
      </c>
      <c r="C59" s="106" t="s">
        <v>141</v>
      </c>
      <c r="D59" s="107" t="s">
        <v>142</v>
      </c>
      <c r="E59" s="436">
        <f ca="1">VLOOKUP('Liste for tidtaking'!D56,'Liste for tidtaking'!D$5:H$78,5,FALSE)</f>
        <v>1.8421999999999998</v>
      </c>
      <c r="F59" s="208"/>
      <c r="G59" s="18"/>
      <c r="H59" s="136"/>
      <c r="L59" s="438"/>
      <c r="M59" s="431"/>
      <c r="N59" s="99"/>
      <c r="O59" s="434"/>
    </row>
    <row r="60" spans="2:15" ht="21" thickBot="1" x14ac:dyDescent="0.3">
      <c r="B60" s="199">
        <f t="shared" si="6"/>
        <v>27</v>
      </c>
      <c r="C60" s="113" t="s">
        <v>145</v>
      </c>
      <c r="D60" s="201" t="s">
        <v>146</v>
      </c>
      <c r="E60" s="436">
        <f ca="1">VLOOKUP('Liste for tidtaking'!D58,'Liste for tidtaking'!D$5:H$78,5,FALSE)</f>
        <v>1.5689999999999997</v>
      </c>
      <c r="F60" s="210"/>
      <c r="G60" s="18"/>
      <c r="H60" s="136"/>
      <c r="L60" s="438"/>
      <c r="M60" s="431"/>
      <c r="N60" s="99"/>
      <c r="O60" s="434"/>
    </row>
    <row r="61" spans="2:15" ht="21" thickBot="1" x14ac:dyDescent="0.3">
      <c r="B61" s="199">
        <f t="shared" si="6"/>
        <v>28</v>
      </c>
      <c r="C61" s="113" t="s">
        <v>79</v>
      </c>
      <c r="D61" s="201" t="s">
        <v>147</v>
      </c>
      <c r="E61" s="436">
        <f ca="1">VLOOKUP('Liste for tidtaking'!D59,'Liste for tidtaking'!D$5:H$78,5,FALSE)</f>
        <v>1.9289999999999998</v>
      </c>
      <c r="F61" s="210"/>
      <c r="G61" s="18"/>
      <c r="H61" s="136"/>
      <c r="L61" s="438"/>
      <c r="M61" s="431"/>
      <c r="N61" s="99"/>
      <c r="O61" s="434"/>
    </row>
    <row r="62" spans="2:15" ht="21" thickBot="1" x14ac:dyDescent="0.3">
      <c r="B62" s="199">
        <f t="shared" si="6"/>
        <v>29</v>
      </c>
      <c r="C62" s="113" t="s">
        <v>152</v>
      </c>
      <c r="D62" s="108" t="s">
        <v>153</v>
      </c>
      <c r="E62" s="436">
        <f ca="1">VLOOKUP('Liste for tidtaking'!D63,'Liste for tidtaking'!D$5:H$78,5,FALSE)</f>
        <v>1.8049999999999997</v>
      </c>
      <c r="F62" s="210"/>
      <c r="G62" s="277"/>
      <c r="H62" s="136"/>
      <c r="I62" s="350"/>
      <c r="J62" s="99"/>
      <c r="L62" s="438"/>
      <c r="M62" s="433"/>
      <c r="N62" s="99"/>
      <c r="O62" s="432"/>
    </row>
    <row r="63" spans="2:15" ht="21" thickBot="1" x14ac:dyDescent="0.3">
      <c r="B63" s="199">
        <f t="shared" si="6"/>
        <v>30</v>
      </c>
      <c r="C63" s="113" t="s">
        <v>156</v>
      </c>
      <c r="D63" s="201" t="s">
        <v>157</v>
      </c>
      <c r="E63" s="436">
        <f ca="1">VLOOKUP('Liste for tidtaking'!D65,'Liste for tidtaking'!D$5:H$78,5,FALSE)</f>
        <v>1.8777999999999997</v>
      </c>
      <c r="F63" s="282"/>
      <c r="G63" s="135"/>
      <c r="H63" s="136"/>
      <c r="L63" s="438"/>
      <c r="M63" s="431"/>
      <c r="N63" s="99"/>
      <c r="O63" s="434"/>
    </row>
    <row r="64" spans="2:15" ht="21" thickBot="1" x14ac:dyDescent="0.3">
      <c r="B64" s="199">
        <f t="shared" si="6"/>
        <v>31</v>
      </c>
      <c r="C64" s="113" t="s">
        <v>160</v>
      </c>
      <c r="D64" s="201" t="s">
        <v>161</v>
      </c>
      <c r="E64" s="436">
        <f ca="1">VLOOKUP('Liste for tidtaking'!D68,'Liste for tidtaking'!D$5:H$78,5,FALSE)</f>
        <v>2.2249999999999996</v>
      </c>
      <c r="F64" s="210"/>
      <c r="G64" s="18"/>
      <c r="H64" s="136"/>
      <c r="I64" s="350"/>
      <c r="J64" s="99"/>
      <c r="L64" s="438"/>
      <c r="M64" s="433"/>
      <c r="N64" s="99"/>
      <c r="O64" s="434"/>
    </row>
    <row r="65" spans="2:18" ht="21" thickBot="1" x14ac:dyDescent="0.3">
      <c r="B65" s="199">
        <f t="shared" si="6"/>
        <v>32</v>
      </c>
      <c r="C65" s="113" t="s">
        <v>167</v>
      </c>
      <c r="D65" s="108" t="s">
        <v>168</v>
      </c>
      <c r="E65" s="436">
        <f ca="1">VLOOKUP('Liste for tidtaking'!D73,'Liste for tidtaking'!D$5:H$78,5,FALSE)</f>
        <v>2.2989999999999995</v>
      </c>
      <c r="F65" s="210"/>
      <c r="G65" s="103"/>
      <c r="H65" s="136"/>
      <c r="I65" s="350"/>
      <c r="J65" s="99"/>
      <c r="L65" s="438"/>
      <c r="M65" s="433"/>
      <c r="N65" s="99"/>
      <c r="O65" s="434"/>
    </row>
    <row r="66" spans="2:18" ht="21" thickBot="1" x14ac:dyDescent="0.3">
      <c r="B66" s="199">
        <f t="shared" si="6"/>
        <v>33</v>
      </c>
      <c r="C66" s="113" t="s">
        <v>171</v>
      </c>
      <c r="D66" s="108" t="s">
        <v>172</v>
      </c>
      <c r="E66" s="436">
        <f ca="1">VLOOKUP('Liste for tidtaking'!D75,'Liste for tidtaking'!D$5:H$78,5,FALSE)</f>
        <v>1.8549999999999998</v>
      </c>
      <c r="F66" s="282"/>
      <c r="G66" s="135"/>
      <c r="H66" s="136"/>
      <c r="I66" s="350"/>
      <c r="J66" s="99"/>
      <c r="L66" s="438"/>
      <c r="M66" s="437"/>
      <c r="N66" s="99"/>
      <c r="O66" s="439"/>
    </row>
    <row r="67" spans="2:18" ht="20" thickBot="1" x14ac:dyDescent="0.3">
      <c r="B67" s="199"/>
      <c r="C67" s="113"/>
      <c r="D67" s="108"/>
      <c r="E67" s="39"/>
      <c r="F67" s="277"/>
      <c r="G67" s="200"/>
      <c r="H67" s="136"/>
      <c r="L67" s="438"/>
      <c r="M67" s="431"/>
      <c r="N67" s="99"/>
      <c r="O67" s="434"/>
    </row>
    <row r="68" spans="2:18" ht="19" x14ac:dyDescent="0.25">
      <c r="B68" s="39"/>
      <c r="C68" s="39"/>
      <c r="D68" s="39"/>
      <c r="E68" s="39"/>
      <c r="F68" s="348"/>
      <c r="G68" s="227"/>
      <c r="H68" s="349"/>
      <c r="M68" s="435"/>
      <c r="N68" s="435"/>
      <c r="O68" s="435"/>
    </row>
    <row r="69" spans="2:18" ht="19" x14ac:dyDescent="0.25">
      <c r="B69" s="39"/>
      <c r="C69" s="39"/>
      <c r="D69" s="39"/>
      <c r="E69" s="39"/>
      <c r="F69" s="348"/>
      <c r="G69" s="227"/>
      <c r="H69" s="349"/>
    </row>
    <row r="70" spans="2:18" ht="19" x14ac:dyDescent="0.25">
      <c r="B70" s="39"/>
      <c r="C70" s="39"/>
      <c r="D70" s="39"/>
      <c r="E70" s="39"/>
      <c r="F70" s="348"/>
      <c r="G70" s="227"/>
      <c r="H70" s="349"/>
    </row>
    <row r="71" spans="2:18" ht="19" x14ac:dyDescent="0.25">
      <c r="B71" s="39"/>
      <c r="C71" s="39"/>
      <c r="D71" s="39"/>
      <c r="E71" s="39"/>
      <c r="F71" s="348"/>
      <c r="G71" s="227"/>
      <c r="H71" s="349"/>
    </row>
    <row r="72" spans="2:18" ht="19" x14ac:dyDescent="0.25">
      <c r="B72" s="39"/>
      <c r="C72" s="39"/>
      <c r="D72" s="39"/>
      <c r="E72" s="39"/>
      <c r="F72" s="348"/>
      <c r="G72" s="227"/>
      <c r="H72" s="349"/>
    </row>
    <row r="73" spans="2:18" ht="19" x14ac:dyDescent="0.25">
      <c r="B73" s="39"/>
      <c r="C73" s="39"/>
      <c r="D73" s="39"/>
      <c r="E73" s="39"/>
      <c r="F73" s="348"/>
      <c r="G73" s="227"/>
      <c r="H73" s="349"/>
    </row>
    <row r="74" spans="2:18" ht="19" x14ac:dyDescent="0.25">
      <c r="B74" s="39"/>
      <c r="C74" s="39"/>
      <c r="D74" s="39"/>
      <c r="F74" s="348"/>
      <c r="G74" s="227"/>
      <c r="H74" s="349"/>
    </row>
    <row r="75" spans="2:18" ht="19" x14ac:dyDescent="0.25">
      <c r="B75" s="39"/>
      <c r="C75" s="39"/>
      <c r="D75" s="39"/>
      <c r="F75" s="348"/>
      <c r="G75" s="227"/>
      <c r="H75" s="349"/>
    </row>
    <row r="76" spans="2:18" ht="19" x14ac:dyDescent="0.25">
      <c r="B76" s="39"/>
      <c r="C76" s="39"/>
      <c r="D76" s="39"/>
      <c r="F76" s="348"/>
      <c r="G76" s="227"/>
      <c r="H76" s="349"/>
    </row>
    <row r="77" spans="2:18" ht="19" x14ac:dyDescent="0.25">
      <c r="E77" s="39"/>
      <c r="F77" s="15"/>
      <c r="G77" s="15"/>
      <c r="R77" s="114"/>
    </row>
    <row r="78" spans="2:18" x14ac:dyDescent="0.2">
      <c r="D78" t="s">
        <v>173</v>
      </c>
      <c r="F78" s="196">
        <f>COUNT(F8:F77)+COUNTIF(F8:F77,"Brutt")+COUNTIF(F8:F77,"(*)")</f>
        <v>3</v>
      </c>
      <c r="G78" s="196">
        <f>COUNT(G8:G77)+COUNTIF(G8:G77,"Brutt")+COUNTIF(G8:G77,"(*)")</f>
        <v>22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F80" s="103">
        <f>IF(SUM(F8:F77)=0," ",AVERAGE(F8:F77))</f>
        <v>2.0462962962962964E-2</v>
      </c>
      <c r="G80" s="103">
        <f>IF(SUM(G8:G77)=0," ",AVERAGE(G8:G77))</f>
        <v>2.5697074915824913E-2</v>
      </c>
      <c r="H80" s="103">
        <f>IF(SUM(F8:H77)=0," ",AVERAGE(F8:H77))</f>
        <v>2.506898148148148E-2</v>
      </c>
    </row>
    <row r="81" spans="6:7" x14ac:dyDescent="0.2">
      <c r="F81" s="15"/>
      <c r="G81" s="15"/>
    </row>
    <row r="82" spans="6:7" x14ac:dyDescent="0.2">
      <c r="G82" s="15"/>
    </row>
  </sheetData>
  <autoFilter ref="B7:P66" xr:uid="{1CC83E89-2611-AC4C-B712-930F59FE1D38}">
    <sortState xmlns:xlrd2="http://schemas.microsoft.com/office/spreadsheetml/2017/richdata2" ref="B8:P66">
      <sortCondition ref="I7:I66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F5551-D1F1-E740-A5B8-84D405E5F421}">
  <dimension ref="A1:S82"/>
  <sheetViews>
    <sheetView topLeftCell="A4" workbookViewId="0">
      <selection activeCell="A69" sqref="A69:XFD73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19" x14ac:dyDescent="0.2">
      <c r="A1" s="15"/>
      <c r="G1" s="15"/>
    </row>
    <row r="2" spans="1:19" x14ac:dyDescent="0.2">
      <c r="G2" s="15"/>
    </row>
    <row r="3" spans="1:19" ht="26" x14ac:dyDescent="0.3">
      <c r="B3" s="21" t="s">
        <v>288</v>
      </c>
      <c r="C3" s="266" t="s">
        <v>289</v>
      </c>
      <c r="F3" s="15"/>
      <c r="G3" s="15"/>
    </row>
    <row r="4" spans="1:19" ht="17" thickBot="1" x14ac:dyDescent="0.25">
      <c r="B4" s="15"/>
      <c r="F4" s="15"/>
      <c r="G4" s="15"/>
    </row>
    <row r="5" spans="1:19" ht="61" thickBot="1" x14ac:dyDescent="0.3">
      <c r="B5" s="202"/>
      <c r="C5" s="203" t="s">
        <v>57</v>
      </c>
      <c r="D5" s="204" t="s">
        <v>58</v>
      </c>
      <c r="E5" s="203"/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19" ht="20" thickBot="1" x14ac:dyDescent="0.3">
      <c r="B6" s="104"/>
      <c r="C6" s="198"/>
      <c r="D6" s="198"/>
      <c r="E6" s="198"/>
      <c r="F6" s="226">
        <v>1.5</v>
      </c>
      <c r="G6" s="204">
        <v>2.4</v>
      </c>
      <c r="H6" s="204"/>
      <c r="J6" s="194"/>
      <c r="K6" s="194"/>
      <c r="M6" s="431"/>
      <c r="O6" s="432"/>
    </row>
    <row r="7" spans="1:19" ht="20" thickBot="1" x14ac:dyDescent="0.3">
      <c r="B7" s="104"/>
      <c r="C7" s="212"/>
      <c r="D7" s="212"/>
      <c r="E7" s="212"/>
      <c r="F7" s="206"/>
      <c r="G7" s="200"/>
      <c r="H7" s="136"/>
      <c r="Q7" s="111" t="s">
        <v>201</v>
      </c>
    </row>
    <row r="8" spans="1:19" ht="21" thickBot="1" x14ac:dyDescent="0.3">
      <c r="B8" s="199">
        <f t="shared" ref="B8:B39" si="0">B7+1</f>
        <v>1</v>
      </c>
      <c r="C8" s="106" t="s">
        <v>135</v>
      </c>
      <c r="D8" s="107" t="s">
        <v>136</v>
      </c>
      <c r="E8" s="436">
        <f ca="1">VLOOKUP('Liste for tidtaking'!D52,'Liste for tidtaking'!D$5:H$78,5,FALSE)</f>
        <v>1.3989999999999998</v>
      </c>
      <c r="F8" s="209"/>
      <c r="G8" s="86">
        <v>2.3900462962962964E-2</v>
      </c>
      <c r="H8" s="136"/>
      <c r="I8" s="350">
        <f t="shared" ref="I8:I36" si="1">IF(F8&gt;0,F8/F$6,G8/G$6)</f>
        <v>9.9585262345679021E-3</v>
      </c>
      <c r="J8" s="99">
        <f t="shared" ref="J8:J36" si="2">(F8-INT(F8))*24*60*60*G$6/F$6+(G8-INT(G8))*24*60*60</f>
        <v>2065</v>
      </c>
      <c r="K8">
        <v>1</v>
      </c>
      <c r="L8" s="438">
        <f t="shared" ref="L8:L39" si="3">1-(K8-0.5)/(F$78+G$78)</f>
        <v>0.98333333333333328</v>
      </c>
      <c r="M8" s="495">
        <f t="shared" ref="M8:M39" ca="1" si="4">I8/E8</f>
        <v>7.1183175372179436E-3</v>
      </c>
      <c r="N8" s="99">
        <v>5</v>
      </c>
      <c r="O8" s="439">
        <f t="shared" ref="O8:O39" si="5">1-(N8-0.5)/(F$78+G$78)</f>
        <v>0.85</v>
      </c>
      <c r="Q8" s="110" t="s">
        <v>202</v>
      </c>
      <c r="R8" s="110"/>
      <c r="S8" s="111" t="s">
        <v>203</v>
      </c>
    </row>
    <row r="9" spans="1:19" ht="21" thickBot="1" x14ac:dyDescent="0.3">
      <c r="B9" s="199">
        <f t="shared" si="0"/>
        <v>2</v>
      </c>
      <c r="C9" s="106" t="s">
        <v>156</v>
      </c>
      <c r="D9" s="107" t="s">
        <v>157</v>
      </c>
      <c r="E9" s="436">
        <f ca="1">VLOOKUP('Liste for tidtaking'!D65,'Liste for tidtaking'!D$5:H$78,5,FALSE)</f>
        <v>1.8777999999999997</v>
      </c>
      <c r="F9" s="209"/>
      <c r="G9" s="135">
        <v>2.4421296296296295E-2</v>
      </c>
      <c r="H9" s="136"/>
      <c r="I9" s="350">
        <f t="shared" si="1"/>
        <v>1.017554012345679E-2</v>
      </c>
      <c r="J9" s="99">
        <f t="shared" si="2"/>
        <v>2110</v>
      </c>
      <c r="K9">
        <v>2</v>
      </c>
      <c r="L9" s="438">
        <f t="shared" si="3"/>
        <v>0.95</v>
      </c>
      <c r="M9" s="495">
        <f t="shared" ca="1" si="4"/>
        <v>5.418862564414097E-3</v>
      </c>
      <c r="N9" s="99">
        <v>1</v>
      </c>
      <c r="O9" s="439">
        <f t="shared" si="5"/>
        <v>0.98333333333333328</v>
      </c>
      <c r="Q9" s="110" t="s">
        <v>205</v>
      </c>
      <c r="R9" s="110"/>
      <c r="S9" s="111" t="s">
        <v>206</v>
      </c>
    </row>
    <row r="10" spans="1:19" ht="21" thickBot="1" x14ac:dyDescent="0.3">
      <c r="B10" s="199">
        <f t="shared" si="0"/>
        <v>3</v>
      </c>
      <c r="C10" s="106" t="s">
        <v>127</v>
      </c>
      <c r="D10" s="107" t="s">
        <v>128</v>
      </c>
      <c r="E10" s="436">
        <f ca="1">VLOOKUP('Liste for tidtaking'!D48,'Liste for tidtaking'!D$5:H$78,5,FALSE)</f>
        <v>1.4969999999999999</v>
      </c>
      <c r="F10" s="209"/>
      <c r="G10" s="86">
        <v>2.914351851851852E-2</v>
      </c>
      <c r="H10" s="136"/>
      <c r="I10" s="350">
        <f t="shared" si="1"/>
        <v>1.2143132716049384E-2</v>
      </c>
      <c r="J10" s="99">
        <f t="shared" si="2"/>
        <v>2518</v>
      </c>
      <c r="K10">
        <v>3</v>
      </c>
      <c r="L10" s="438">
        <f t="shared" si="3"/>
        <v>0.91666666666666663</v>
      </c>
      <c r="M10" s="495">
        <f t="shared" ca="1" si="4"/>
        <v>8.1116451009013921E-3</v>
      </c>
      <c r="N10" s="99">
        <v>9</v>
      </c>
      <c r="O10" s="439">
        <f t="shared" si="5"/>
        <v>0.71666666666666667</v>
      </c>
      <c r="Q10" s="110" t="s">
        <v>179</v>
      </c>
      <c r="R10" s="110"/>
      <c r="S10" s="111" t="s">
        <v>7</v>
      </c>
    </row>
    <row r="11" spans="1:19" ht="21" thickBot="1" x14ac:dyDescent="0.3">
      <c r="B11" s="199">
        <f t="shared" si="0"/>
        <v>4</v>
      </c>
      <c r="C11" s="106" t="s">
        <v>121</v>
      </c>
      <c r="D11" s="107" t="s">
        <v>122</v>
      </c>
      <c r="E11" s="436">
        <f ca="1">VLOOKUP('Liste for tidtaking'!D43,'Liste for tidtaking'!D$5:H$78,5,FALSE)</f>
        <v>1.4609999999999999</v>
      </c>
      <c r="F11" s="209"/>
      <c r="G11" s="86">
        <v>2.9236111111111112E-2</v>
      </c>
      <c r="H11" s="136"/>
      <c r="I11" s="350">
        <f t="shared" si="1"/>
        <v>1.2181712962962964E-2</v>
      </c>
      <c r="J11" s="99">
        <f t="shared" si="2"/>
        <v>2526</v>
      </c>
      <c r="K11">
        <v>4</v>
      </c>
      <c r="L11" s="438">
        <f t="shared" si="3"/>
        <v>0.8833333333333333</v>
      </c>
      <c r="M11" s="495">
        <f t="shared" ca="1" si="4"/>
        <v>8.3379281060663689E-3</v>
      </c>
      <c r="N11" s="99">
        <v>12</v>
      </c>
      <c r="O11" s="439">
        <f t="shared" si="5"/>
        <v>0.6166666666666667</v>
      </c>
      <c r="Q11" s="110" t="s">
        <v>287</v>
      </c>
      <c r="S11" s="111" t="s">
        <v>62</v>
      </c>
    </row>
    <row r="12" spans="1:19" ht="21" thickBot="1" x14ac:dyDescent="0.3">
      <c r="B12" s="199">
        <f t="shared" si="0"/>
        <v>5</v>
      </c>
      <c r="C12" s="106" t="s">
        <v>119</v>
      </c>
      <c r="D12" s="107" t="s">
        <v>120</v>
      </c>
      <c r="E12" s="436">
        <f ca="1">VLOOKUP('Liste for tidtaking'!D42,'Liste for tidtaking'!D$5:H$78,5,FALSE)</f>
        <v>1.6549999999999998</v>
      </c>
      <c r="F12" s="209"/>
      <c r="G12" s="86">
        <v>2.960648148148148E-2</v>
      </c>
      <c r="H12" s="136"/>
      <c r="I12" s="350">
        <f t="shared" si="1"/>
        <v>1.2336033950617284E-2</v>
      </c>
      <c r="J12" s="99">
        <f t="shared" si="2"/>
        <v>2558</v>
      </c>
      <c r="K12">
        <v>5</v>
      </c>
      <c r="L12" s="438">
        <f t="shared" si="3"/>
        <v>0.85</v>
      </c>
      <c r="M12" s="495">
        <f t="shared" ca="1" si="4"/>
        <v>7.4537969490134654E-3</v>
      </c>
      <c r="N12" s="99">
        <v>4</v>
      </c>
      <c r="O12" s="439">
        <f t="shared" si="5"/>
        <v>0.8833333333333333</v>
      </c>
      <c r="Q12" s="111" t="s">
        <v>208</v>
      </c>
    </row>
    <row r="13" spans="1:19" ht="21" thickBot="1" x14ac:dyDescent="0.3">
      <c r="B13" s="199">
        <f t="shared" si="0"/>
        <v>6</v>
      </c>
      <c r="C13" s="106" t="s">
        <v>89</v>
      </c>
      <c r="D13" s="107" t="s">
        <v>320</v>
      </c>
      <c r="E13" s="436">
        <f ca="1">VLOOKUP('Liste for tidtaking'!D22,'Liste for tidtaking'!D$5:H$78,5,FALSE)</f>
        <v>1.7549999999999999</v>
      </c>
      <c r="F13" s="209"/>
      <c r="G13" s="135">
        <v>3.0162037037037036E-2</v>
      </c>
      <c r="H13" s="136"/>
      <c r="I13" s="350">
        <f t="shared" si="1"/>
        <v>1.2567515432098766E-2</v>
      </c>
      <c r="J13" s="99">
        <f t="shared" si="2"/>
        <v>2606</v>
      </c>
      <c r="K13">
        <v>6</v>
      </c>
      <c r="L13" s="438">
        <f t="shared" si="3"/>
        <v>0.81666666666666665</v>
      </c>
      <c r="M13" s="495">
        <f t="shared" ca="1" si="4"/>
        <v>7.1609774541873316E-3</v>
      </c>
      <c r="N13" s="99">
        <v>2</v>
      </c>
      <c r="O13" s="439">
        <f t="shared" si="5"/>
        <v>0.95</v>
      </c>
      <c r="Q13" s="111"/>
    </row>
    <row r="14" spans="1:19" ht="21" thickBot="1" x14ac:dyDescent="0.3">
      <c r="B14" s="199">
        <f t="shared" si="0"/>
        <v>7</v>
      </c>
      <c r="C14" s="106" t="s">
        <v>164</v>
      </c>
      <c r="D14" s="107" t="s">
        <v>165</v>
      </c>
      <c r="E14" s="436">
        <f ca="1">VLOOKUP('Liste for tidtaking'!D70,'Liste for tidtaking'!D$5:H$78,5,FALSE)</f>
        <v>1.4969999999999999</v>
      </c>
      <c r="F14" s="208"/>
      <c r="G14" s="135">
        <v>3.1168981481481482E-2</v>
      </c>
      <c r="H14" s="136"/>
      <c r="I14" s="350">
        <f t="shared" si="1"/>
        <v>1.298707561728395E-2</v>
      </c>
      <c r="J14" s="99">
        <f t="shared" si="2"/>
        <v>2693</v>
      </c>
      <c r="K14">
        <v>7</v>
      </c>
      <c r="L14" s="438">
        <f t="shared" si="3"/>
        <v>0.78333333333333333</v>
      </c>
      <c r="M14" s="495">
        <f t="shared" ca="1" si="4"/>
        <v>8.6754012139505354E-3</v>
      </c>
      <c r="N14" s="99">
        <v>14</v>
      </c>
      <c r="O14" s="439">
        <f t="shared" si="5"/>
        <v>0.55000000000000004</v>
      </c>
    </row>
    <row r="15" spans="1:19" ht="21" thickBot="1" x14ac:dyDescent="0.3">
      <c r="B15" s="199">
        <f t="shared" si="0"/>
        <v>8</v>
      </c>
      <c r="C15" s="106" t="s">
        <v>137</v>
      </c>
      <c r="D15" s="107" t="s">
        <v>325</v>
      </c>
      <c r="E15" s="436">
        <f ca="1">VLOOKUP('Liste for tidtaking'!D54,'Liste for tidtaking'!D$5:H$78,5,FALSE)</f>
        <v>1.5329999999999997</v>
      </c>
      <c r="F15" s="86"/>
      <c r="G15" s="86">
        <v>3.2002314814814817E-2</v>
      </c>
      <c r="H15" s="136"/>
      <c r="I15" s="350">
        <f t="shared" si="1"/>
        <v>1.3334297839506175E-2</v>
      </c>
      <c r="J15" s="99">
        <f t="shared" si="2"/>
        <v>2765</v>
      </c>
      <c r="K15">
        <v>8</v>
      </c>
      <c r="L15" s="438">
        <f t="shared" si="3"/>
        <v>0.75</v>
      </c>
      <c r="M15" s="495">
        <f t="shared" ca="1" si="4"/>
        <v>8.6981721066576503E-3</v>
      </c>
      <c r="N15" s="99">
        <v>15</v>
      </c>
      <c r="O15" s="439">
        <f t="shared" si="5"/>
        <v>0.51666666666666661</v>
      </c>
    </row>
    <row r="16" spans="1:19" ht="21" thickBot="1" x14ac:dyDescent="0.3">
      <c r="B16" s="199">
        <f t="shared" si="0"/>
        <v>9</v>
      </c>
      <c r="C16" s="106" t="s">
        <v>69</v>
      </c>
      <c r="D16" s="107" t="s">
        <v>70</v>
      </c>
      <c r="E16" s="436">
        <f ca="1">VLOOKUP('Liste for tidtaking'!D9,'Liste for tidtaking'!D$5:H$78,5,FALSE)</f>
        <v>1.5329999999999997</v>
      </c>
      <c r="F16" s="209"/>
      <c r="G16" s="135">
        <v>3.335648148148148E-2</v>
      </c>
      <c r="H16" s="136"/>
      <c r="I16" s="350">
        <f t="shared" si="1"/>
        <v>1.3898533950617284E-2</v>
      </c>
      <c r="J16" s="99">
        <f t="shared" si="2"/>
        <v>2882</v>
      </c>
      <c r="K16" s="99">
        <v>9</v>
      </c>
      <c r="L16" s="438">
        <f t="shared" si="3"/>
        <v>0.71666666666666667</v>
      </c>
      <c r="M16" s="495">
        <f t="shared" ca="1" si="4"/>
        <v>9.0662321921834883E-3</v>
      </c>
      <c r="N16" s="99">
        <v>16</v>
      </c>
      <c r="O16" s="439">
        <f t="shared" si="5"/>
        <v>0.48333333333333328</v>
      </c>
    </row>
    <row r="17" spans="2:15" ht="21" thickBot="1" x14ac:dyDescent="0.3">
      <c r="B17" s="199">
        <f t="shared" si="0"/>
        <v>10</v>
      </c>
      <c r="C17" s="106" t="s">
        <v>95</v>
      </c>
      <c r="D17" s="107" t="s">
        <v>96</v>
      </c>
      <c r="E17" s="436">
        <f ca="1">VLOOKUP('Liste for tidtaking'!D25,'Liste for tidtaking'!D$5:H$78,5,FALSE)</f>
        <v>1.7049999999999998</v>
      </c>
      <c r="F17" s="209"/>
      <c r="G17" s="135">
        <v>3.3738425925925929E-2</v>
      </c>
      <c r="H17" s="136"/>
      <c r="I17" s="350">
        <f t="shared" si="1"/>
        <v>1.4057677469135804E-2</v>
      </c>
      <c r="J17" s="99">
        <f t="shared" si="2"/>
        <v>2915</v>
      </c>
      <c r="K17">
        <v>10</v>
      </c>
      <c r="L17" s="438">
        <f t="shared" si="3"/>
        <v>0.68333333333333335</v>
      </c>
      <c r="M17" s="495">
        <f t="shared" ca="1" si="4"/>
        <v>8.2449721226602966E-3</v>
      </c>
      <c r="N17" s="99">
        <v>11</v>
      </c>
      <c r="O17" s="439">
        <f t="shared" si="5"/>
        <v>0.65</v>
      </c>
    </row>
    <row r="18" spans="2:15" ht="21" thickBot="1" x14ac:dyDescent="0.3">
      <c r="B18" s="199">
        <f t="shared" si="0"/>
        <v>11</v>
      </c>
      <c r="C18" s="106" t="s">
        <v>139</v>
      </c>
      <c r="D18" s="107" t="s">
        <v>138</v>
      </c>
      <c r="E18" s="436">
        <f ca="1">VLOOKUP('Liste for tidtaking'!D53,'Liste for tidtaking'!D$5:H$78,5,FALSE)</f>
        <v>2.0362</v>
      </c>
      <c r="F18" s="209"/>
      <c r="G18" s="135">
        <v>3.5000000000000003E-2</v>
      </c>
      <c r="H18" s="136"/>
      <c r="I18" s="350">
        <f t="shared" si="1"/>
        <v>1.4583333333333335E-2</v>
      </c>
      <c r="J18" s="99">
        <f t="shared" si="2"/>
        <v>3024.0000000000005</v>
      </c>
      <c r="K18">
        <v>11</v>
      </c>
      <c r="L18" s="438">
        <f t="shared" si="3"/>
        <v>0.65</v>
      </c>
      <c r="M18" s="495">
        <f t="shared" ca="1" si="4"/>
        <v>7.1620338539108803E-3</v>
      </c>
      <c r="N18" s="99">
        <v>3</v>
      </c>
      <c r="O18" s="439">
        <f t="shared" si="5"/>
        <v>0.91666666666666663</v>
      </c>
    </row>
    <row r="19" spans="2:15" ht="21" thickBot="1" x14ac:dyDescent="0.3">
      <c r="B19" s="199">
        <f t="shared" si="0"/>
        <v>12</v>
      </c>
      <c r="C19" s="106" t="s">
        <v>77</v>
      </c>
      <c r="D19" s="107" t="s">
        <v>78</v>
      </c>
      <c r="E19" s="436">
        <f ca="1">VLOOKUP('Liste for tidtaking'!D13,'Liste for tidtaking'!D$5:H$78,5,FALSE)</f>
        <v>1.5689999999999997</v>
      </c>
      <c r="F19" s="209"/>
      <c r="G19" s="135">
        <v>3.5092592592592592E-2</v>
      </c>
      <c r="H19" s="136"/>
      <c r="I19" s="350">
        <f t="shared" si="1"/>
        <v>1.4621913580246913E-2</v>
      </c>
      <c r="J19" s="99">
        <f t="shared" si="2"/>
        <v>3032</v>
      </c>
      <c r="K19">
        <v>12</v>
      </c>
      <c r="L19" s="438">
        <f t="shared" si="3"/>
        <v>0.6166666666666667</v>
      </c>
      <c r="M19" s="495">
        <f t="shared" ca="1" si="4"/>
        <v>9.3192565839687169E-3</v>
      </c>
      <c r="N19" s="99">
        <v>18</v>
      </c>
      <c r="O19" s="439">
        <f t="shared" si="5"/>
        <v>0.41666666666666663</v>
      </c>
    </row>
    <row r="20" spans="2:15" ht="21" thickBot="1" x14ac:dyDescent="0.3">
      <c r="B20" s="199">
        <f t="shared" si="0"/>
        <v>13</v>
      </c>
      <c r="C20" s="106" t="s">
        <v>143</v>
      </c>
      <c r="D20" s="107" t="s">
        <v>144</v>
      </c>
      <c r="E20" s="436">
        <f ca="1">VLOOKUP('Liste for tidtaking'!D57,'Liste for tidtaking'!D$5:H$78,5,FALSE)</f>
        <v>1.8049999999999997</v>
      </c>
      <c r="F20" s="209"/>
      <c r="G20" s="135">
        <v>3.6203703703703703E-2</v>
      </c>
      <c r="H20" s="136"/>
      <c r="I20" s="350">
        <f t="shared" si="1"/>
        <v>1.5084876543209877E-2</v>
      </c>
      <c r="J20" s="99">
        <f t="shared" si="2"/>
        <v>3127.9999999999995</v>
      </c>
      <c r="K20">
        <v>13</v>
      </c>
      <c r="L20" s="438">
        <f t="shared" si="3"/>
        <v>0.58333333333333326</v>
      </c>
      <c r="M20" s="495">
        <f t="shared" ca="1" si="4"/>
        <v>8.3572723231079664E-3</v>
      </c>
      <c r="N20" s="99">
        <v>13</v>
      </c>
      <c r="O20" s="439">
        <f t="shared" si="5"/>
        <v>0.58333333333333326</v>
      </c>
    </row>
    <row r="21" spans="2:15" ht="21" thickBot="1" x14ac:dyDescent="0.3">
      <c r="B21" s="199">
        <f t="shared" si="0"/>
        <v>14</v>
      </c>
      <c r="C21" s="106" t="s">
        <v>107</v>
      </c>
      <c r="D21" s="107" t="s">
        <v>108</v>
      </c>
      <c r="E21" s="436">
        <f ca="1">VLOOKUP('Liste for tidtaking'!D34,'Liste for tidtaking'!D$5:H$78,5,FALSE)</f>
        <v>1.6549999999999998</v>
      </c>
      <c r="F21" s="209"/>
      <c r="G21" s="135">
        <v>3.6238425925925924E-2</v>
      </c>
      <c r="H21" s="136"/>
      <c r="I21" s="350">
        <f t="shared" si="1"/>
        <v>1.5099344135802469E-2</v>
      </c>
      <c r="J21" s="99">
        <f t="shared" si="2"/>
        <v>3131</v>
      </c>
      <c r="K21">
        <v>14</v>
      </c>
      <c r="L21" s="438">
        <f t="shared" si="3"/>
        <v>0.55000000000000004</v>
      </c>
      <c r="M21" s="495">
        <f t="shared" ca="1" si="4"/>
        <v>9.1234707769199223E-3</v>
      </c>
      <c r="N21" s="99">
        <v>17</v>
      </c>
      <c r="O21" s="439">
        <f t="shared" si="5"/>
        <v>0.44999999999999996</v>
      </c>
    </row>
    <row r="22" spans="2:15" ht="21" thickBot="1" x14ac:dyDescent="0.3">
      <c r="B22" s="199">
        <f t="shared" si="0"/>
        <v>15</v>
      </c>
      <c r="C22" s="106" t="s">
        <v>102</v>
      </c>
      <c r="D22" s="107" t="s">
        <v>103</v>
      </c>
      <c r="E22" s="436">
        <f ca="1">VLOOKUP('Liste for tidtaking'!D29,'Liste for tidtaking'!D$5:H$78,5,FALSE)</f>
        <v>1.4609999999999999</v>
      </c>
      <c r="F22" s="209"/>
      <c r="G22" s="135">
        <v>3.6435185185185189E-2</v>
      </c>
      <c r="H22" s="136"/>
      <c r="I22" s="350">
        <f t="shared" si="1"/>
        <v>1.518132716049383E-2</v>
      </c>
      <c r="J22" s="99">
        <f t="shared" si="2"/>
        <v>3148.0000000000005</v>
      </c>
      <c r="K22">
        <v>15</v>
      </c>
      <c r="L22" s="438">
        <f t="shared" si="3"/>
        <v>0.51666666666666661</v>
      </c>
      <c r="M22" s="495">
        <f t="shared" ca="1" si="4"/>
        <v>1.0391052129016996E-2</v>
      </c>
      <c r="N22" s="99">
        <v>24</v>
      </c>
      <c r="O22" s="439">
        <f t="shared" si="5"/>
        <v>0.21666666666666667</v>
      </c>
    </row>
    <row r="23" spans="2:15" ht="21" thickBot="1" x14ac:dyDescent="0.3">
      <c r="B23" s="199">
        <f t="shared" si="0"/>
        <v>16</v>
      </c>
      <c r="C23" s="106" t="s">
        <v>91</v>
      </c>
      <c r="D23" s="107" t="s">
        <v>92</v>
      </c>
      <c r="E23" s="436">
        <f ca="1">VLOOKUP('Liste for tidtaking'!D23,'Liste for tidtaking'!D$5:H$78,5,FALSE)</f>
        <v>1.6049999999999998</v>
      </c>
      <c r="F23" s="302"/>
      <c r="G23" s="86">
        <v>3.7199074074074072E-2</v>
      </c>
      <c r="H23" s="136"/>
      <c r="I23" s="350">
        <f t="shared" si="1"/>
        <v>1.5499614197530863E-2</v>
      </c>
      <c r="J23" s="99">
        <f t="shared" si="2"/>
        <v>3214</v>
      </c>
      <c r="K23">
        <v>16</v>
      </c>
      <c r="L23" s="438">
        <f t="shared" si="3"/>
        <v>0.48333333333333328</v>
      </c>
      <c r="M23" s="495">
        <f t="shared" ca="1" si="4"/>
        <v>9.6570804969039661E-3</v>
      </c>
      <c r="N23" s="99">
        <v>20</v>
      </c>
      <c r="O23" s="439">
        <f t="shared" si="5"/>
        <v>0.35</v>
      </c>
    </row>
    <row r="24" spans="2:15" ht="21" thickBot="1" x14ac:dyDescent="0.3">
      <c r="B24" s="199">
        <f t="shared" si="0"/>
        <v>17</v>
      </c>
      <c r="C24" s="106" t="s">
        <v>123</v>
      </c>
      <c r="D24" s="107" t="s">
        <v>124</v>
      </c>
      <c r="E24" s="436">
        <f ca="1">VLOOKUP('Liste for tidtaking'!D46,'Liste for tidtaking'!D$5:H$78,5,FALSE)</f>
        <v>1.9289999999999998</v>
      </c>
      <c r="F24" s="209"/>
      <c r="G24" s="135">
        <v>3.7685185185185183E-2</v>
      </c>
      <c r="H24" s="136"/>
      <c r="I24" s="350">
        <f t="shared" si="1"/>
        <v>1.5702160493827159E-2</v>
      </c>
      <c r="J24" s="99">
        <f t="shared" si="2"/>
        <v>3256</v>
      </c>
      <c r="K24">
        <v>17</v>
      </c>
      <c r="L24" s="438">
        <f t="shared" si="3"/>
        <v>0.44999999999999996</v>
      </c>
      <c r="M24" s="495">
        <f t="shared" ca="1" si="4"/>
        <v>8.140052096333417E-3</v>
      </c>
      <c r="N24" s="99">
        <v>10</v>
      </c>
      <c r="O24" s="439">
        <f t="shared" si="5"/>
        <v>0.68333333333333335</v>
      </c>
    </row>
    <row r="25" spans="2:15" ht="21" thickBot="1" x14ac:dyDescent="0.3">
      <c r="B25" s="199">
        <f t="shared" si="0"/>
        <v>18</v>
      </c>
      <c r="C25" s="106" t="s">
        <v>169</v>
      </c>
      <c r="D25" s="107" t="s">
        <v>170</v>
      </c>
      <c r="E25" s="436">
        <f ca="1">VLOOKUP('Liste for tidtaking'!D74,'Liste for tidtaking'!D$5:H$78,5,FALSE)</f>
        <v>1.5689999999999997</v>
      </c>
      <c r="F25" s="208"/>
      <c r="G25" s="135">
        <v>3.7858796296296293E-2</v>
      </c>
      <c r="H25" s="136"/>
      <c r="I25" s="350">
        <f t="shared" si="1"/>
        <v>1.5774498456790124E-2</v>
      </c>
      <c r="J25" s="99">
        <f t="shared" si="2"/>
        <v>3271</v>
      </c>
      <c r="K25">
        <v>18</v>
      </c>
      <c r="L25" s="438">
        <f t="shared" si="3"/>
        <v>0.41666666666666663</v>
      </c>
      <c r="M25" s="495">
        <f t="shared" ca="1" si="4"/>
        <v>1.005385497564699E-2</v>
      </c>
      <c r="N25" s="99">
        <v>22</v>
      </c>
      <c r="O25" s="439">
        <f t="shared" si="5"/>
        <v>0.28333333333333333</v>
      </c>
    </row>
    <row r="26" spans="2:15" ht="21" thickBot="1" x14ac:dyDescent="0.3">
      <c r="B26" s="199">
        <f t="shared" si="0"/>
        <v>19</v>
      </c>
      <c r="C26" s="106" t="s">
        <v>117</v>
      </c>
      <c r="D26" s="107" t="s">
        <v>166</v>
      </c>
      <c r="E26" s="436">
        <f ca="1">VLOOKUP('Liste for tidtaking'!D71,'Liste for tidtaking'!D$5:H$78,5,FALSE)</f>
        <v>1.7049999999999998</v>
      </c>
      <c r="F26" s="209"/>
      <c r="G26" s="86">
        <v>3.8148148148148146E-2</v>
      </c>
      <c r="H26" s="136"/>
      <c r="I26" s="350">
        <f t="shared" si="1"/>
        <v>1.5895061728395062E-2</v>
      </c>
      <c r="J26" s="99">
        <f t="shared" si="2"/>
        <v>3296</v>
      </c>
      <c r="K26">
        <v>19</v>
      </c>
      <c r="L26" s="438">
        <f t="shared" si="3"/>
        <v>0.3833333333333333</v>
      </c>
      <c r="M26" s="495">
        <f t="shared" ca="1" si="4"/>
        <v>9.322616849498571E-3</v>
      </c>
      <c r="N26" s="99">
        <v>19</v>
      </c>
      <c r="O26" s="439">
        <f t="shared" si="5"/>
        <v>0.3833333333333333</v>
      </c>
    </row>
    <row r="27" spans="2:15" ht="21" thickBot="1" x14ac:dyDescent="0.3">
      <c r="B27" s="199">
        <f t="shared" si="0"/>
        <v>20</v>
      </c>
      <c r="C27" s="106" t="s">
        <v>115</v>
      </c>
      <c r="D27" s="107" t="s">
        <v>116</v>
      </c>
      <c r="E27" s="436">
        <f ca="1">VLOOKUP('Liste for tidtaking'!D39,'Liste for tidtaking'!D$5:H$78,5,FALSE)</f>
        <v>2.0029999999999997</v>
      </c>
      <c r="F27" s="209"/>
      <c r="G27" s="135">
        <v>3.8877314814814816E-2</v>
      </c>
      <c r="H27" s="136"/>
      <c r="I27" s="350">
        <f t="shared" si="1"/>
        <v>1.6198881172839508E-2</v>
      </c>
      <c r="J27" s="99">
        <f t="shared" si="2"/>
        <v>3359</v>
      </c>
      <c r="K27">
        <v>20</v>
      </c>
      <c r="L27" s="438">
        <f t="shared" si="3"/>
        <v>0.35</v>
      </c>
      <c r="M27" s="495">
        <f t="shared" ca="1" si="4"/>
        <v>8.0873096219867754E-3</v>
      </c>
      <c r="N27" s="99">
        <v>8</v>
      </c>
      <c r="O27" s="439">
        <f t="shared" si="5"/>
        <v>0.75</v>
      </c>
    </row>
    <row r="28" spans="2:15" ht="21" thickBot="1" x14ac:dyDescent="0.3">
      <c r="B28" s="199">
        <f t="shared" si="0"/>
        <v>21</v>
      </c>
      <c r="C28" s="106" t="s">
        <v>162</v>
      </c>
      <c r="D28" s="107" t="s">
        <v>163</v>
      </c>
      <c r="E28" s="436">
        <f ca="1">VLOOKUP('Liste for tidtaking'!D69,'Liste for tidtaking'!D$5:H$78,5,FALSE)</f>
        <v>1.7049999999999998</v>
      </c>
      <c r="F28" s="209"/>
      <c r="G28" s="135">
        <v>4.0567129629629627E-2</v>
      </c>
      <c r="H28" s="136"/>
      <c r="I28" s="350">
        <f t="shared" si="1"/>
        <v>1.6902970679012346E-2</v>
      </c>
      <c r="J28" s="99">
        <f t="shared" si="2"/>
        <v>3504.9999999999995</v>
      </c>
      <c r="K28">
        <v>21</v>
      </c>
      <c r="L28" s="438">
        <f t="shared" si="3"/>
        <v>0.31666666666666665</v>
      </c>
      <c r="M28" s="495">
        <f t="shared" ca="1" si="4"/>
        <v>9.9137657941421389E-3</v>
      </c>
      <c r="N28" s="99">
        <v>21</v>
      </c>
      <c r="O28" s="439">
        <f t="shared" si="5"/>
        <v>0.31666666666666665</v>
      </c>
    </row>
    <row r="29" spans="2:15" ht="21" thickBot="1" x14ac:dyDescent="0.3">
      <c r="B29" s="199">
        <f t="shared" si="0"/>
        <v>22</v>
      </c>
      <c r="C29" s="106" t="s">
        <v>79</v>
      </c>
      <c r="D29" s="107" t="s">
        <v>80</v>
      </c>
      <c r="E29" s="436">
        <f ca="1">VLOOKUP('Liste for tidtaking'!D15,'Liste for tidtaking'!D$5:H$78,5,FALSE)</f>
        <v>2.1509999999999998</v>
      </c>
      <c r="F29" s="208"/>
      <c r="G29" s="135">
        <v>4.103009259259259E-2</v>
      </c>
      <c r="H29" s="136"/>
      <c r="I29" s="350">
        <f t="shared" si="1"/>
        <v>1.7095871913580248E-2</v>
      </c>
      <c r="J29" s="99">
        <f t="shared" si="2"/>
        <v>3544.9999999999995</v>
      </c>
      <c r="K29">
        <v>22</v>
      </c>
      <c r="L29" s="438">
        <f t="shared" si="3"/>
        <v>0.28333333333333333</v>
      </c>
      <c r="M29" s="495">
        <f t="shared" ca="1" si="4"/>
        <v>7.9478716474106221E-3</v>
      </c>
      <c r="N29" s="99">
        <v>7</v>
      </c>
      <c r="O29" s="439">
        <f t="shared" si="5"/>
        <v>0.78333333333333333</v>
      </c>
    </row>
    <row r="30" spans="2:15" ht="21" thickBot="1" x14ac:dyDescent="0.3">
      <c r="B30" s="199">
        <f t="shared" si="0"/>
        <v>23</v>
      </c>
      <c r="C30" s="106" t="s">
        <v>111</v>
      </c>
      <c r="D30" s="107" t="s">
        <v>112</v>
      </c>
      <c r="E30" s="436">
        <f ca="1">VLOOKUP('Liste for tidtaking'!D36,'Liste for tidtaking'!D$5:H$78,5,FALSE)</f>
        <v>1.4609999999999999</v>
      </c>
      <c r="F30" s="303"/>
      <c r="G30" s="268">
        <v>4.1250000000000002E-2</v>
      </c>
      <c r="H30" s="136"/>
      <c r="I30" s="350">
        <f t="shared" si="1"/>
        <v>1.7187500000000001E-2</v>
      </c>
      <c r="J30" s="99">
        <f t="shared" si="2"/>
        <v>3564</v>
      </c>
      <c r="K30">
        <v>23</v>
      </c>
      <c r="L30" s="438">
        <f t="shared" si="3"/>
        <v>0.25</v>
      </c>
      <c r="M30" s="495">
        <f t="shared" ca="1" si="4"/>
        <v>1.176420260095825E-2</v>
      </c>
      <c r="N30" s="99">
        <v>26</v>
      </c>
      <c r="O30" s="439">
        <f t="shared" si="5"/>
        <v>0.15000000000000002</v>
      </c>
    </row>
    <row r="31" spans="2:15" ht="21" thickBot="1" x14ac:dyDescent="0.3">
      <c r="B31" s="199">
        <f t="shared" si="0"/>
        <v>24</v>
      </c>
      <c r="C31" s="106" t="s">
        <v>104</v>
      </c>
      <c r="D31" s="107" t="s">
        <v>105</v>
      </c>
      <c r="E31" s="436">
        <f ca="1">VLOOKUP('Liste for tidtaking'!D31,'Liste for tidtaking'!D$5:H$78,5,FALSE)</f>
        <v>1.7549999999999999</v>
      </c>
      <c r="F31" s="209"/>
      <c r="G31" s="135">
        <v>4.3842592592592593E-2</v>
      </c>
      <c r="H31" s="136"/>
      <c r="I31" s="350">
        <f t="shared" si="1"/>
        <v>1.8267746913580248E-2</v>
      </c>
      <c r="J31" s="99">
        <f t="shared" si="2"/>
        <v>3788</v>
      </c>
      <c r="K31">
        <v>24</v>
      </c>
      <c r="L31" s="438">
        <f t="shared" si="3"/>
        <v>0.21666666666666667</v>
      </c>
      <c r="M31" s="495">
        <f t="shared" ca="1" si="4"/>
        <v>1.0408972600330626E-2</v>
      </c>
      <c r="N31" s="99">
        <v>25</v>
      </c>
      <c r="O31" s="439">
        <f t="shared" si="5"/>
        <v>0.18333333333333335</v>
      </c>
    </row>
    <row r="32" spans="2:15" ht="21" thickBot="1" x14ac:dyDescent="0.3">
      <c r="B32" s="199">
        <f t="shared" si="0"/>
        <v>25</v>
      </c>
      <c r="C32" s="106" t="s">
        <v>133</v>
      </c>
      <c r="D32" s="107" t="s">
        <v>134</v>
      </c>
      <c r="E32" s="436">
        <f ca="1">VLOOKUP('Liste for tidtaking'!D51,'Liste for tidtaking'!D$5:H$78,5,FALSE)</f>
        <v>2.4469999999999996</v>
      </c>
      <c r="F32" s="209">
        <v>2.8472222222222222E-2</v>
      </c>
      <c r="G32" s="135"/>
      <c r="H32" s="136" t="s">
        <v>290</v>
      </c>
      <c r="I32" s="350">
        <f t="shared" si="1"/>
        <v>1.8981481481481481E-2</v>
      </c>
      <c r="J32" s="99">
        <f t="shared" si="2"/>
        <v>3936</v>
      </c>
      <c r="K32">
        <v>25</v>
      </c>
      <c r="L32" s="438">
        <f t="shared" si="3"/>
        <v>0.18333333333333335</v>
      </c>
      <c r="M32" s="495">
        <f t="shared" ca="1" si="4"/>
        <v>7.7570418804583097E-3</v>
      </c>
      <c r="N32" s="99">
        <v>6</v>
      </c>
      <c r="O32" s="439">
        <f t="shared" si="5"/>
        <v>0.81666666666666665</v>
      </c>
    </row>
    <row r="33" spans="2:15" ht="21" thickBot="1" x14ac:dyDescent="0.3">
      <c r="B33" s="199">
        <f t="shared" si="0"/>
        <v>26</v>
      </c>
      <c r="C33" s="106" t="s">
        <v>73</v>
      </c>
      <c r="D33" s="107" t="s">
        <v>74</v>
      </c>
      <c r="E33" s="436">
        <f ca="1">VLOOKUP('Liste for tidtaking'!D11,'Liste for tidtaking'!D$5:H$78,5,FALSE)</f>
        <v>1.5689999999999997</v>
      </c>
      <c r="F33" s="209"/>
      <c r="G33" s="135">
        <v>4.5891203703703705E-2</v>
      </c>
      <c r="H33" s="136"/>
      <c r="I33" s="350">
        <f t="shared" si="1"/>
        <v>1.912133487654321E-2</v>
      </c>
      <c r="J33" s="99">
        <f t="shared" si="2"/>
        <v>3965.0000000000005</v>
      </c>
      <c r="K33">
        <v>26</v>
      </c>
      <c r="L33" s="438">
        <f t="shared" si="3"/>
        <v>0.15000000000000002</v>
      </c>
      <c r="M33" s="495">
        <f t="shared" ca="1" si="4"/>
        <v>1.2186956581608167E-2</v>
      </c>
      <c r="N33" s="99">
        <v>28</v>
      </c>
      <c r="O33" s="439">
        <f t="shared" si="5"/>
        <v>8.333333333333337E-2</v>
      </c>
    </row>
    <row r="34" spans="2:15" ht="21" thickBot="1" x14ac:dyDescent="0.3">
      <c r="B34" s="199">
        <f t="shared" si="0"/>
        <v>27</v>
      </c>
      <c r="C34" s="106" t="s">
        <v>154</v>
      </c>
      <c r="D34" s="107" t="s">
        <v>155</v>
      </c>
      <c r="E34" s="436">
        <f ca="1">VLOOKUP('Liste for tidtaking'!D64,'Liste for tidtaking'!D$5:H$78,5,FALSE)</f>
        <v>1.9489999999999998</v>
      </c>
      <c r="F34" s="209">
        <v>3.0115740740740742E-2</v>
      </c>
      <c r="G34" s="18"/>
      <c r="H34" s="136"/>
      <c r="I34" s="350">
        <f t="shared" si="1"/>
        <v>2.007716049382716E-2</v>
      </c>
      <c r="J34" s="99">
        <f t="shared" si="2"/>
        <v>4163.2</v>
      </c>
      <c r="K34">
        <v>27</v>
      </c>
      <c r="L34" s="438">
        <f t="shared" si="3"/>
        <v>0.1166666666666667</v>
      </c>
      <c r="M34" s="495">
        <f t="shared" ca="1" si="4"/>
        <v>1.0301262439110909E-2</v>
      </c>
      <c r="N34" s="99">
        <v>23</v>
      </c>
      <c r="O34" s="439">
        <f t="shared" si="5"/>
        <v>0.25</v>
      </c>
    </row>
    <row r="35" spans="2:15" ht="21" thickBot="1" x14ac:dyDescent="0.3">
      <c r="B35" s="199">
        <f t="shared" si="0"/>
        <v>28</v>
      </c>
      <c r="C35" s="106" t="s">
        <v>171</v>
      </c>
      <c r="D35" s="107" t="s">
        <v>172</v>
      </c>
      <c r="E35" s="436">
        <f ca="1">VLOOKUP('Liste for tidtaking'!D75,'Liste for tidtaking'!D$5:H$78,5,FALSE)</f>
        <v>1.8549999999999998</v>
      </c>
      <c r="F35" s="209">
        <v>3.2997685185185185E-2</v>
      </c>
      <c r="G35" s="135"/>
      <c r="H35" s="136"/>
      <c r="I35" s="350">
        <f t="shared" si="1"/>
        <v>2.1998456790123456E-2</v>
      </c>
      <c r="J35" s="99">
        <f t="shared" si="2"/>
        <v>4561.5999999999995</v>
      </c>
      <c r="K35">
        <v>28</v>
      </c>
      <c r="L35" s="438">
        <f t="shared" si="3"/>
        <v>8.333333333333337E-2</v>
      </c>
      <c r="M35" s="495">
        <f t="shared" ca="1" si="4"/>
        <v>1.1859006355861703E-2</v>
      </c>
      <c r="N35" s="99">
        <v>27</v>
      </c>
      <c r="O35" s="439">
        <f t="shared" si="5"/>
        <v>0.1166666666666667</v>
      </c>
    </row>
    <row r="36" spans="2:15" ht="21" thickBot="1" x14ac:dyDescent="0.3">
      <c r="B36" s="199">
        <f t="shared" si="0"/>
        <v>29</v>
      </c>
      <c r="C36" s="106" t="s">
        <v>97</v>
      </c>
      <c r="D36" s="107" t="s">
        <v>98</v>
      </c>
      <c r="E36" s="436">
        <f ca="1">VLOOKUP('Liste for tidtaking'!D26,'Liste for tidtaking'!D$5:H$78,5,FALSE)</f>
        <v>2.2989999999999995</v>
      </c>
      <c r="F36" s="209">
        <v>4.4664351851851851E-2</v>
      </c>
      <c r="G36" s="18"/>
      <c r="H36" s="136"/>
      <c r="I36" s="350">
        <f t="shared" si="1"/>
        <v>2.9776234567901235E-2</v>
      </c>
      <c r="J36" s="99">
        <f t="shared" si="2"/>
        <v>6174.4000000000005</v>
      </c>
      <c r="K36">
        <v>29</v>
      </c>
      <c r="L36" s="438">
        <f t="shared" si="3"/>
        <v>5.0000000000000044E-2</v>
      </c>
      <c r="M36" s="495">
        <f t="shared" ca="1" si="4"/>
        <v>1.2951820168726072E-2</v>
      </c>
      <c r="N36" s="99">
        <v>29</v>
      </c>
      <c r="O36" s="439">
        <f t="shared" si="5"/>
        <v>5.0000000000000044E-2</v>
      </c>
    </row>
    <row r="37" spans="2:15" ht="21" thickBot="1" x14ac:dyDescent="0.3">
      <c r="B37" s="199">
        <f t="shared" si="0"/>
        <v>30</v>
      </c>
      <c r="C37" s="106" t="s">
        <v>65</v>
      </c>
      <c r="D37" s="107" t="s">
        <v>66</v>
      </c>
      <c r="E37" s="436">
        <f ca="1">VLOOKUP('Liste for tidtaking'!D6,'Liste for tidtaking'!D$5:H$78,5,FALSE)</f>
        <v>1.5689999999999997</v>
      </c>
      <c r="F37" s="208"/>
      <c r="G37" s="135" t="s">
        <v>62</v>
      </c>
      <c r="H37" s="18"/>
      <c r="I37" s="350"/>
      <c r="J37" s="99" t="e">
        <f>(F37-INT(F37))*24*60*60+(G37-INT(G37))*24*60*60*F$6/G$6</f>
        <v>#VALUE!</v>
      </c>
      <c r="K37">
        <v>1</v>
      </c>
      <c r="L37" s="438">
        <f t="shared" si="3"/>
        <v>0.98333333333333328</v>
      </c>
      <c r="M37" s="495">
        <f t="shared" ca="1" si="4"/>
        <v>0</v>
      </c>
      <c r="N37" s="99">
        <v>1</v>
      </c>
      <c r="O37" s="439">
        <f t="shared" si="5"/>
        <v>0.98333333333333328</v>
      </c>
    </row>
    <row r="38" spans="2:15" ht="21" thickBot="1" x14ac:dyDescent="0.3">
      <c r="B38" s="199">
        <f t="shared" si="0"/>
        <v>31</v>
      </c>
      <c r="C38" s="106" t="s">
        <v>81</v>
      </c>
      <c r="D38" s="107" t="s">
        <v>82</v>
      </c>
      <c r="E38" s="436">
        <f ca="1">VLOOKUP('Liste for tidtaking'!D16,'Liste for tidtaking'!D$5:H$78,5,FALSE)</f>
        <v>1.8049999999999997</v>
      </c>
      <c r="F38" s="209"/>
      <c r="G38" s="135" t="s">
        <v>292</v>
      </c>
      <c r="H38" s="136" t="s">
        <v>291</v>
      </c>
      <c r="I38" s="350"/>
      <c r="J38" s="99" t="e">
        <f>(F38-INT(F38))*24*60*60+(G38-INT(G38))*24*60*60*F$6/G$6</f>
        <v>#VALUE!</v>
      </c>
      <c r="K38">
        <v>30</v>
      </c>
      <c r="L38" s="438">
        <f t="shared" si="3"/>
        <v>1.6666666666666718E-2</v>
      </c>
      <c r="M38" s="495">
        <f t="shared" ca="1" si="4"/>
        <v>0</v>
      </c>
      <c r="N38" s="99">
        <v>30</v>
      </c>
      <c r="O38" s="439">
        <f t="shared" si="5"/>
        <v>1.6666666666666718E-2</v>
      </c>
    </row>
    <row r="39" spans="2:15" ht="21" thickBot="1" x14ac:dyDescent="0.3">
      <c r="B39" s="199">
        <f t="shared" si="0"/>
        <v>32</v>
      </c>
      <c r="C39" s="106" t="s">
        <v>100</v>
      </c>
      <c r="D39" s="107" t="s">
        <v>101</v>
      </c>
      <c r="E39" s="436">
        <f ca="1">VLOOKUP('Liste for tidtaking'!D28,'Liste for tidtaking'!D$5:H$78,5,FALSE)</f>
        <v>1.3729999999999998</v>
      </c>
      <c r="F39" s="208"/>
      <c r="G39" s="268" t="s">
        <v>62</v>
      </c>
      <c r="H39" s="136"/>
      <c r="I39" s="350"/>
      <c r="J39" s="99" t="e">
        <f>(F39-INT(F39))*24*60*60+(G39-INT(G39))*24*60*60*F$6/G$6</f>
        <v>#VALUE!</v>
      </c>
      <c r="K39">
        <v>1</v>
      </c>
      <c r="L39" s="438">
        <f t="shared" si="3"/>
        <v>0.98333333333333328</v>
      </c>
      <c r="M39" s="495">
        <f t="shared" ca="1" si="4"/>
        <v>0</v>
      </c>
      <c r="N39" s="99">
        <v>1</v>
      </c>
      <c r="O39" s="439">
        <f t="shared" si="5"/>
        <v>0.98333333333333328</v>
      </c>
    </row>
    <row r="40" spans="2:15" ht="21" thickBot="1" x14ac:dyDescent="0.3">
      <c r="B40" s="199">
        <v>1</v>
      </c>
      <c r="C40" s="106" t="s">
        <v>60</v>
      </c>
      <c r="D40" s="107" t="s">
        <v>61</v>
      </c>
      <c r="E40" s="436">
        <f ca="1">VLOOKUP('Liste for tidtaking'!D5,'Liste for tidtaking'!D$5:H$78,5,FALSE)</f>
        <v>1.4249999999999998</v>
      </c>
      <c r="F40" s="206"/>
      <c r="G40" s="276"/>
      <c r="H40" s="136"/>
      <c r="I40" s="350"/>
      <c r="J40" s="99"/>
      <c r="L40" s="438"/>
      <c r="M40" s="437"/>
      <c r="N40" s="99"/>
      <c r="O40" s="439"/>
    </row>
    <row r="41" spans="2:15" ht="21" thickBot="1" x14ac:dyDescent="0.3">
      <c r="B41" s="199">
        <f t="shared" ref="B41:B67" si="6">B40+1</f>
        <v>2</v>
      </c>
      <c r="C41" s="106" t="s">
        <v>67</v>
      </c>
      <c r="D41" s="107" t="s">
        <v>68</v>
      </c>
      <c r="E41" s="436">
        <f ca="1">VLOOKUP('Liste for tidtaking'!D7,'Liste for tidtaking'!D$5:H$78,5,FALSE)</f>
        <v>1.5329999999999997</v>
      </c>
      <c r="F41" s="208"/>
      <c r="G41" s="135"/>
      <c r="H41" s="136"/>
      <c r="J41" s="99"/>
      <c r="L41" s="438"/>
      <c r="M41" s="433"/>
      <c r="N41" s="99"/>
      <c r="O41" s="434"/>
    </row>
    <row r="42" spans="2:15" ht="21" thickBot="1" x14ac:dyDescent="0.3">
      <c r="B42" s="199">
        <f t="shared" si="6"/>
        <v>3</v>
      </c>
      <c r="C42" s="106" t="s">
        <v>71</v>
      </c>
      <c r="D42" s="107" t="s">
        <v>72</v>
      </c>
      <c r="E42" s="436">
        <f ca="1">VLOOKUP('Liste for tidtaking'!D10,'Liste for tidtaking'!D$5:H$78,5,FALSE)</f>
        <v>1.6049999999999998</v>
      </c>
      <c r="F42" s="209"/>
      <c r="G42" s="135"/>
      <c r="H42" s="136"/>
      <c r="I42" s="350"/>
      <c r="J42" s="99"/>
      <c r="L42" s="438"/>
      <c r="M42" s="433"/>
      <c r="N42" s="99"/>
      <c r="O42" s="434"/>
    </row>
    <row r="43" spans="2:15" ht="21" thickBot="1" x14ac:dyDescent="0.3">
      <c r="B43" s="199">
        <f t="shared" si="6"/>
        <v>4</v>
      </c>
      <c r="C43" s="106" t="s">
        <v>75</v>
      </c>
      <c r="D43" s="107" t="s">
        <v>76</v>
      </c>
      <c r="E43" s="436">
        <f ca="1">VLOOKUP('Liste for tidtaking'!D12,'Liste for tidtaking'!D$5:H$78,5,FALSE)</f>
        <v>2.1669999999999998</v>
      </c>
      <c r="F43" s="211"/>
      <c r="G43" s="207"/>
      <c r="H43" s="136"/>
      <c r="J43" s="99"/>
      <c r="L43" s="438"/>
      <c r="M43" s="433"/>
      <c r="N43" s="99"/>
      <c r="O43" s="434"/>
    </row>
    <row r="44" spans="2:15" ht="21" thickBot="1" x14ac:dyDescent="0.3">
      <c r="B44" s="199">
        <f t="shared" si="6"/>
        <v>5</v>
      </c>
      <c r="C44" s="106" t="s">
        <v>272</v>
      </c>
      <c r="D44" s="107" t="s">
        <v>319</v>
      </c>
      <c r="E44" s="436">
        <f ca="1">VLOOKUP('Liste for tidtaking'!D14,'Liste for tidtaking'!D$5:H$78,5,FALSE)</f>
        <v>1.6541999999999997</v>
      </c>
      <c r="F44" s="208"/>
      <c r="G44" s="135"/>
      <c r="H44" s="136"/>
      <c r="I44" s="350"/>
      <c r="J44" s="99"/>
      <c r="L44" s="438"/>
      <c r="M44" s="433"/>
      <c r="N44" s="99"/>
      <c r="O44" s="434"/>
    </row>
    <row r="45" spans="2:15" ht="21" thickBot="1" x14ac:dyDescent="0.3">
      <c r="B45" s="199">
        <f t="shared" si="6"/>
        <v>6</v>
      </c>
      <c r="C45" s="106" t="s">
        <v>83</v>
      </c>
      <c r="D45" s="107" t="s">
        <v>84</v>
      </c>
      <c r="E45" s="436">
        <f ca="1">VLOOKUP('Liste for tidtaking'!D18,'Liste for tidtaking'!D$5:H$78,5,FALSE)</f>
        <v>2.0029999999999997</v>
      </c>
      <c r="F45" s="209"/>
      <c r="G45" s="18"/>
      <c r="H45" s="136"/>
      <c r="J45" s="99"/>
      <c r="L45" s="438"/>
      <c r="M45" s="433"/>
      <c r="N45" s="99"/>
      <c r="O45" s="434"/>
    </row>
    <row r="46" spans="2:15" ht="21" thickBot="1" x14ac:dyDescent="0.3">
      <c r="B46" s="199">
        <f t="shared" si="6"/>
        <v>7</v>
      </c>
      <c r="C46" s="106" t="s">
        <v>85</v>
      </c>
      <c r="D46" s="107" t="s">
        <v>86</v>
      </c>
      <c r="E46" s="436">
        <f ca="1">VLOOKUP('Liste for tidtaking'!D19,'Liste for tidtaking'!D$5:H$78,5,FALSE)</f>
        <v>2.8169999999999993</v>
      </c>
      <c r="F46" s="208"/>
      <c r="G46" s="135"/>
      <c r="H46" s="136"/>
      <c r="L46" s="438"/>
      <c r="M46" s="431"/>
      <c r="N46" s="99"/>
      <c r="O46" s="434"/>
    </row>
    <row r="47" spans="2:15" ht="21" thickBot="1" x14ac:dyDescent="0.3">
      <c r="B47" s="199">
        <f t="shared" si="6"/>
        <v>8</v>
      </c>
      <c r="C47" s="106" t="s">
        <v>87</v>
      </c>
      <c r="D47" s="107" t="s">
        <v>88</v>
      </c>
      <c r="E47" s="436">
        <f ca="1">VLOOKUP('Liste for tidtaking'!D20,'Liste for tidtaking'!D$5:H$78,5,FALSE)</f>
        <v>1.6049999999999998</v>
      </c>
      <c r="F47" s="208"/>
      <c r="G47" s="268"/>
      <c r="H47" s="136"/>
      <c r="I47" s="350"/>
      <c r="J47" s="99"/>
      <c r="L47" s="438"/>
      <c r="M47" s="433"/>
      <c r="N47" s="99"/>
      <c r="O47" s="434"/>
    </row>
    <row r="48" spans="2:15" ht="21" thickBot="1" x14ac:dyDescent="0.3">
      <c r="B48" s="199">
        <f t="shared" si="6"/>
        <v>9</v>
      </c>
      <c r="C48" s="106" t="s">
        <v>254</v>
      </c>
      <c r="D48" s="107" t="s">
        <v>90</v>
      </c>
      <c r="E48" s="436">
        <f ca="1">VLOOKUP('Liste for tidtaking'!D21,'Liste for tidtaking'!D$5:H$78,5,FALSE)</f>
        <v>2.3397999999999999</v>
      </c>
      <c r="F48" s="207"/>
      <c r="G48" s="200"/>
      <c r="H48" s="136"/>
      <c r="I48" s="350"/>
      <c r="J48" s="99"/>
      <c r="L48" s="438"/>
      <c r="M48" s="433"/>
      <c r="N48" s="99"/>
      <c r="O48" s="434"/>
    </row>
    <row r="49" spans="2:15" ht="21" thickBot="1" x14ac:dyDescent="0.3">
      <c r="B49" s="199">
        <f t="shared" si="6"/>
        <v>10</v>
      </c>
      <c r="C49" s="106" t="s">
        <v>93</v>
      </c>
      <c r="D49" s="107" t="s">
        <v>94</v>
      </c>
      <c r="E49" s="436">
        <f ca="1">VLOOKUP('Liste for tidtaking'!D24,'Liste for tidtaking'!D$5:H$78,5,FALSE)</f>
        <v>1.5329999999999997</v>
      </c>
      <c r="F49" s="208"/>
      <c r="G49" s="207"/>
      <c r="H49" s="136"/>
      <c r="L49" s="438"/>
      <c r="M49" s="431"/>
      <c r="N49" s="99"/>
      <c r="O49" s="434"/>
    </row>
    <row r="50" spans="2:15" ht="21" thickBot="1" x14ac:dyDescent="0.3">
      <c r="B50" s="199">
        <f t="shared" si="6"/>
        <v>11</v>
      </c>
      <c r="C50" s="106" t="s">
        <v>63</v>
      </c>
      <c r="D50" s="107" t="s">
        <v>99</v>
      </c>
      <c r="E50" s="436">
        <f ca="1">VLOOKUP('Liste for tidtaking'!D27,'Liste for tidtaking'!D$5:H$78,5,FALSE)</f>
        <v>1.4969999999999999</v>
      </c>
      <c r="F50" s="209"/>
      <c r="G50" s="135"/>
      <c r="H50" s="136"/>
      <c r="L50" s="438"/>
      <c r="M50" s="431"/>
      <c r="N50" s="99"/>
      <c r="O50" s="434"/>
    </row>
    <row r="51" spans="2:15" ht="21" thickBot="1" x14ac:dyDescent="0.3">
      <c r="B51" s="199">
        <f t="shared" si="6"/>
        <v>12</v>
      </c>
      <c r="C51" s="106" t="s">
        <v>63</v>
      </c>
      <c r="D51" s="107" t="s">
        <v>106</v>
      </c>
      <c r="E51" s="436">
        <f ca="1">VLOOKUP('Liste for tidtaking'!D33,'Liste for tidtaking'!D$5:H$78,5,FALSE)</f>
        <v>1.8549999999999998</v>
      </c>
      <c r="F51" s="208"/>
      <c r="G51" s="18"/>
      <c r="H51" s="136"/>
      <c r="J51" s="99"/>
      <c r="L51" s="438"/>
      <c r="M51" s="433"/>
      <c r="N51" s="99"/>
      <c r="O51" s="434"/>
    </row>
    <row r="52" spans="2:15" ht="21" thickBot="1" x14ac:dyDescent="0.3">
      <c r="B52" s="199">
        <f t="shared" si="6"/>
        <v>13</v>
      </c>
      <c r="C52" s="106" t="s">
        <v>109</v>
      </c>
      <c r="D52" s="107" t="s">
        <v>110</v>
      </c>
      <c r="E52" s="436">
        <f ca="1">VLOOKUP('Liste for tidtaking'!D35,'Liste for tidtaking'!D$5:H$78,5,FALSE)</f>
        <v>2.0769999999999995</v>
      </c>
      <c r="F52" s="209"/>
      <c r="G52" s="135"/>
      <c r="H52" s="136"/>
      <c r="J52" s="99"/>
      <c r="L52" s="438"/>
      <c r="M52" s="433"/>
      <c r="N52" s="99"/>
      <c r="O52" s="434"/>
    </row>
    <row r="53" spans="2:15" ht="21" thickBot="1" x14ac:dyDescent="0.3">
      <c r="B53" s="199">
        <f t="shared" si="6"/>
        <v>14</v>
      </c>
      <c r="C53" s="106" t="s">
        <v>113</v>
      </c>
      <c r="D53" s="107" t="s">
        <v>114</v>
      </c>
      <c r="E53" s="436">
        <f ca="1">VLOOKUP('Liste for tidtaking'!D38,'Liste for tidtaking'!D$5:H$78,5,FALSE)</f>
        <v>2.6998000000000002</v>
      </c>
      <c r="F53" s="208"/>
      <c r="G53" s="18"/>
      <c r="H53" s="136"/>
      <c r="I53" s="350"/>
      <c r="J53" s="99"/>
      <c r="L53" s="438"/>
      <c r="M53" s="433"/>
      <c r="N53" s="99"/>
      <c r="O53" s="434"/>
    </row>
    <row r="54" spans="2:15" ht="21" thickBot="1" x14ac:dyDescent="0.3">
      <c r="B54" s="199">
        <f t="shared" si="6"/>
        <v>15</v>
      </c>
      <c r="C54" s="106" t="s">
        <v>117</v>
      </c>
      <c r="D54" s="107" t="s">
        <v>118</v>
      </c>
      <c r="E54" s="436">
        <f ca="1">VLOOKUP('Liste for tidtaking'!D41,'Liste for tidtaking'!D$5:H$78,5,FALSE)</f>
        <v>2.2989999999999995</v>
      </c>
      <c r="F54" s="209"/>
      <c r="G54" s="135"/>
      <c r="H54" s="136"/>
      <c r="L54" s="438"/>
      <c r="M54" s="431"/>
      <c r="N54" s="99"/>
      <c r="O54" s="434"/>
    </row>
    <row r="55" spans="2:15" ht="21" thickBot="1" x14ac:dyDescent="0.3">
      <c r="B55" s="199">
        <f t="shared" si="6"/>
        <v>16</v>
      </c>
      <c r="C55" s="106" t="s">
        <v>284</v>
      </c>
      <c r="D55" s="107" t="s">
        <v>285</v>
      </c>
      <c r="E55" s="436">
        <f ca="1">VLOOKUP('Liste for tidtaking'!D45,'Liste for tidtaking'!D$5:H$78,5,FALSE)</f>
        <v>1.3989999999999998</v>
      </c>
      <c r="F55" s="209"/>
      <c r="G55" s="135"/>
      <c r="H55" s="136"/>
      <c r="I55" s="350"/>
      <c r="J55" s="99"/>
      <c r="L55" s="438"/>
      <c r="M55" s="433"/>
      <c r="N55" s="99"/>
      <c r="O55" s="434"/>
    </row>
    <row r="56" spans="2:15" ht="21" thickBot="1" x14ac:dyDescent="0.3">
      <c r="B56" s="199">
        <f t="shared" si="6"/>
        <v>17</v>
      </c>
      <c r="C56" s="106" t="s">
        <v>125</v>
      </c>
      <c r="D56" s="107" t="s">
        <v>126</v>
      </c>
      <c r="E56" s="436">
        <f ca="1">VLOOKUP('Liste for tidtaking'!D47,'Liste for tidtaking'!D$5:H$78,5,FALSE)</f>
        <v>1.9489999999999998</v>
      </c>
      <c r="F56" s="209"/>
      <c r="G56" s="18"/>
      <c r="H56" s="136"/>
      <c r="J56" s="99"/>
      <c r="L56" s="438"/>
      <c r="M56" s="433"/>
      <c r="N56" s="99"/>
      <c r="O56" s="434"/>
    </row>
    <row r="57" spans="2:15" ht="21" thickBot="1" x14ac:dyDescent="0.3">
      <c r="B57" s="199">
        <f t="shared" si="6"/>
        <v>18</v>
      </c>
      <c r="C57" s="106" t="s">
        <v>129</v>
      </c>
      <c r="D57" s="107" t="s">
        <v>130</v>
      </c>
      <c r="E57" s="436">
        <f ca="1">VLOOKUP('Liste for tidtaking'!D49,'Liste for tidtaking'!D$5:H$78,5,FALSE)</f>
        <v>2.0769999999999995</v>
      </c>
      <c r="F57" s="209"/>
      <c r="G57" s="135"/>
      <c r="H57" s="136"/>
      <c r="L57" s="438"/>
      <c r="M57" s="431"/>
      <c r="N57" s="99"/>
      <c r="O57" s="434"/>
    </row>
    <row r="58" spans="2:15" ht="21" thickBot="1" x14ac:dyDescent="0.3">
      <c r="B58" s="199">
        <f t="shared" si="6"/>
        <v>19</v>
      </c>
      <c r="C58" s="106" t="s">
        <v>131</v>
      </c>
      <c r="D58" s="107" t="s">
        <v>132</v>
      </c>
      <c r="E58" s="436">
        <f ca="1">VLOOKUP('Liste for tidtaking'!D50,'Liste for tidtaking'!D$5:H$78,5,FALSE)</f>
        <v>1.6549999999999998</v>
      </c>
      <c r="F58" s="209"/>
      <c r="G58" s="135"/>
      <c r="H58" s="136"/>
      <c r="J58" s="99"/>
      <c r="L58" s="438"/>
      <c r="M58" s="433"/>
      <c r="N58" s="99"/>
      <c r="O58" s="434"/>
    </row>
    <row r="59" spans="2:15" ht="21" thickBot="1" x14ac:dyDescent="0.3">
      <c r="B59" s="199">
        <f t="shared" si="6"/>
        <v>20</v>
      </c>
      <c r="C59" s="106" t="s">
        <v>73</v>
      </c>
      <c r="D59" s="107" t="s">
        <v>140</v>
      </c>
      <c r="E59" s="436">
        <f ca="1">VLOOKUP('Liste for tidtaking'!D55,'Liste for tidtaking'!D$5:H$78,5,FALSE)</f>
        <v>1.7049999999999998</v>
      </c>
      <c r="F59" s="208"/>
      <c r="G59" s="18"/>
      <c r="H59" s="136"/>
      <c r="I59" s="350"/>
      <c r="J59" s="99"/>
      <c r="L59" s="438"/>
      <c r="M59" s="433"/>
      <c r="N59" s="99"/>
      <c r="O59" s="434"/>
    </row>
    <row r="60" spans="2:15" ht="21" thickBot="1" x14ac:dyDescent="0.3">
      <c r="B60" s="199">
        <f t="shared" si="6"/>
        <v>21</v>
      </c>
      <c r="C60" s="113" t="s">
        <v>141</v>
      </c>
      <c r="D60" s="201" t="s">
        <v>142</v>
      </c>
      <c r="E60" s="436">
        <f ca="1">VLOOKUP('Liste for tidtaking'!D56,'Liste for tidtaking'!D$5:H$78,5,FALSE)</f>
        <v>1.8421999999999998</v>
      </c>
      <c r="F60" s="210"/>
      <c r="G60" s="18"/>
      <c r="H60" s="136"/>
      <c r="L60" s="438"/>
      <c r="M60" s="431"/>
      <c r="N60" s="99"/>
      <c r="O60" s="434"/>
    </row>
    <row r="61" spans="2:15" ht="21" thickBot="1" x14ac:dyDescent="0.3">
      <c r="B61" s="199">
        <f t="shared" si="6"/>
        <v>22</v>
      </c>
      <c r="C61" s="113" t="s">
        <v>145</v>
      </c>
      <c r="D61" s="201" t="s">
        <v>146</v>
      </c>
      <c r="E61" s="436">
        <f ca="1">VLOOKUP('Liste for tidtaking'!D58,'Liste for tidtaking'!D$5:H$78,5,FALSE)</f>
        <v>1.5689999999999997</v>
      </c>
      <c r="F61" s="210"/>
      <c r="G61" s="18"/>
      <c r="H61" s="136"/>
      <c r="L61" s="438"/>
      <c r="M61" s="431"/>
      <c r="N61" s="99"/>
      <c r="O61" s="434"/>
    </row>
    <row r="62" spans="2:15" ht="21" thickBot="1" x14ac:dyDescent="0.3">
      <c r="B62" s="199">
        <f t="shared" si="6"/>
        <v>23</v>
      </c>
      <c r="C62" s="113" t="s">
        <v>79</v>
      </c>
      <c r="D62" s="108" t="s">
        <v>147</v>
      </c>
      <c r="E62" s="436">
        <f ca="1">VLOOKUP('Liste for tidtaking'!D59,'Liste for tidtaking'!D$5:H$78,5,FALSE)</f>
        <v>1.9289999999999998</v>
      </c>
      <c r="F62" s="210"/>
      <c r="G62" s="277"/>
      <c r="H62" s="136"/>
      <c r="L62" s="438"/>
      <c r="M62" s="431"/>
      <c r="N62" s="99"/>
      <c r="O62" s="434"/>
    </row>
    <row r="63" spans="2:15" ht="21" thickBot="1" x14ac:dyDescent="0.3">
      <c r="B63" s="199">
        <f t="shared" si="6"/>
        <v>24</v>
      </c>
      <c r="C63" s="113" t="s">
        <v>150</v>
      </c>
      <c r="D63" s="201" t="s">
        <v>151</v>
      </c>
      <c r="E63" s="436">
        <f ca="1">VLOOKUP('Liste for tidtaking'!D62,'Liste for tidtaking'!D$5:H$78,5,FALSE)</f>
        <v>1.8065999999999998</v>
      </c>
      <c r="F63" s="210"/>
      <c r="G63" s="135"/>
      <c r="H63" s="136"/>
      <c r="L63" s="438"/>
      <c r="M63" s="431"/>
      <c r="N63" s="99"/>
      <c r="O63" s="434"/>
    </row>
    <row r="64" spans="2:15" ht="21" thickBot="1" x14ac:dyDescent="0.3">
      <c r="B64" s="199">
        <f t="shared" si="6"/>
        <v>25</v>
      </c>
      <c r="C64" s="113" t="s">
        <v>152</v>
      </c>
      <c r="D64" s="201" t="s">
        <v>153</v>
      </c>
      <c r="E64" s="436">
        <f ca="1">VLOOKUP('Liste for tidtaking'!D63,'Liste for tidtaking'!D$5:H$78,5,FALSE)</f>
        <v>1.8049999999999997</v>
      </c>
      <c r="F64" s="210"/>
      <c r="G64" s="18"/>
      <c r="H64" s="136"/>
      <c r="I64" s="350"/>
      <c r="J64" s="99"/>
      <c r="L64" s="438"/>
      <c r="M64" s="433"/>
      <c r="N64" s="99"/>
      <c r="O64" s="432"/>
    </row>
    <row r="65" spans="2:18" ht="21" thickBot="1" x14ac:dyDescent="0.3">
      <c r="B65" s="199">
        <f t="shared" si="6"/>
        <v>26</v>
      </c>
      <c r="C65" s="113" t="s">
        <v>160</v>
      </c>
      <c r="D65" s="108" t="s">
        <v>161</v>
      </c>
      <c r="E65" s="436">
        <f ca="1">VLOOKUP('Liste for tidtaking'!D68,'Liste for tidtaking'!D$5:H$78,5,FALSE)</f>
        <v>2.2249999999999996</v>
      </c>
      <c r="F65" s="210"/>
      <c r="G65" s="227"/>
      <c r="H65" s="136"/>
      <c r="L65" s="438"/>
      <c r="M65" s="431"/>
      <c r="N65" s="99"/>
      <c r="O65" s="434"/>
    </row>
    <row r="66" spans="2:18" ht="21" thickBot="1" x14ac:dyDescent="0.3">
      <c r="B66" s="199">
        <f t="shared" si="6"/>
        <v>27</v>
      </c>
      <c r="C66" s="113" t="s">
        <v>167</v>
      </c>
      <c r="D66" s="108" t="s">
        <v>168</v>
      </c>
      <c r="E66" s="436">
        <f ca="1">VLOOKUP('Liste for tidtaking'!D73,'Liste for tidtaking'!D$5:H$78,5,FALSE)</f>
        <v>2.2989999999999995</v>
      </c>
      <c r="F66" s="210"/>
      <c r="G66" s="135"/>
      <c r="H66" s="136"/>
      <c r="I66" s="350"/>
      <c r="J66" s="99"/>
      <c r="L66" s="438"/>
      <c r="M66" s="433"/>
      <c r="N66" s="99"/>
      <c r="O66" s="434"/>
    </row>
    <row r="67" spans="2:18" ht="20" thickBot="1" x14ac:dyDescent="0.3">
      <c r="B67" s="199">
        <f t="shared" si="6"/>
        <v>28</v>
      </c>
      <c r="C67" s="113"/>
      <c r="D67" s="108"/>
      <c r="E67" s="39"/>
      <c r="F67" s="282"/>
      <c r="G67" s="135"/>
      <c r="H67" s="136"/>
      <c r="I67" s="350"/>
      <c r="J67" s="99"/>
      <c r="L67" s="438"/>
      <c r="M67" s="433"/>
      <c r="N67" s="99"/>
      <c r="O67" s="434"/>
    </row>
    <row r="68" spans="2:18" ht="19" x14ac:dyDescent="0.25">
      <c r="B68" s="39"/>
      <c r="C68" s="39"/>
      <c r="D68" s="39"/>
      <c r="E68" s="39"/>
      <c r="F68" s="348"/>
      <c r="G68" s="227"/>
      <c r="H68" s="349"/>
      <c r="L68" s="438"/>
      <c r="M68" s="433"/>
      <c r="N68" s="99"/>
      <c r="O68" s="434"/>
    </row>
    <row r="69" spans="2:18" ht="19" x14ac:dyDescent="0.25">
      <c r="B69" s="39"/>
      <c r="C69" s="39"/>
      <c r="D69" s="39"/>
      <c r="E69" s="39"/>
      <c r="F69" s="348"/>
      <c r="G69" s="227"/>
      <c r="H69" s="349"/>
      <c r="L69" s="438"/>
      <c r="M69" s="433"/>
      <c r="N69" s="99"/>
      <c r="O69" s="434"/>
    </row>
    <row r="70" spans="2:18" ht="19" x14ac:dyDescent="0.25">
      <c r="B70" s="39"/>
      <c r="C70" s="39"/>
      <c r="D70" s="39"/>
      <c r="E70" s="39"/>
      <c r="F70" s="348"/>
      <c r="G70" s="227"/>
      <c r="H70" s="349"/>
      <c r="L70" s="438"/>
      <c r="M70" s="433"/>
      <c r="N70" s="99"/>
      <c r="O70" s="434"/>
    </row>
    <row r="71" spans="2:18" ht="19" x14ac:dyDescent="0.25">
      <c r="B71" s="39"/>
      <c r="C71" s="39"/>
      <c r="D71" s="39"/>
      <c r="E71" s="39"/>
      <c r="F71" s="348"/>
      <c r="G71" s="227"/>
      <c r="H71" s="349"/>
      <c r="L71" s="438"/>
      <c r="M71" s="433"/>
      <c r="N71" s="99"/>
      <c r="O71" s="434"/>
    </row>
    <row r="72" spans="2:18" ht="19" x14ac:dyDescent="0.25">
      <c r="B72" s="39"/>
      <c r="C72" s="39"/>
      <c r="D72" s="39"/>
      <c r="E72" s="39"/>
      <c r="F72" s="348"/>
      <c r="G72" s="227"/>
      <c r="H72" s="349"/>
      <c r="L72" s="438"/>
      <c r="M72" s="433"/>
      <c r="N72" s="99"/>
      <c r="O72" s="434"/>
    </row>
    <row r="73" spans="2:18" ht="19" x14ac:dyDescent="0.25">
      <c r="B73" s="39"/>
      <c r="C73" s="39"/>
      <c r="D73" s="39"/>
      <c r="E73" s="39"/>
      <c r="F73" s="348"/>
      <c r="G73" s="227"/>
      <c r="H73" s="349"/>
      <c r="L73" s="438"/>
      <c r="M73" s="433"/>
      <c r="N73" s="99"/>
      <c r="O73" s="434"/>
    </row>
    <row r="74" spans="2:18" ht="19" x14ac:dyDescent="0.25">
      <c r="B74" s="39"/>
      <c r="C74" s="39"/>
      <c r="D74" s="39"/>
      <c r="F74" s="348"/>
      <c r="G74" s="227"/>
      <c r="H74" s="349"/>
      <c r="I74" s="350"/>
      <c r="L74" s="438"/>
      <c r="M74" s="431"/>
      <c r="N74" s="99"/>
      <c r="O74" s="432"/>
    </row>
    <row r="75" spans="2:18" ht="19" x14ac:dyDescent="0.25">
      <c r="B75" s="39"/>
      <c r="C75" s="39"/>
      <c r="D75" s="39"/>
      <c r="F75" s="348"/>
      <c r="G75" s="227"/>
      <c r="H75" s="349"/>
      <c r="I75" s="350"/>
      <c r="J75" s="99"/>
      <c r="L75" s="438"/>
      <c r="M75" s="433"/>
      <c r="N75" s="99"/>
      <c r="O75" s="432"/>
    </row>
    <row r="76" spans="2:18" ht="19" x14ac:dyDescent="0.25">
      <c r="B76" s="39"/>
      <c r="C76" s="39"/>
      <c r="D76" s="39"/>
      <c r="F76" s="348"/>
      <c r="G76" s="227"/>
      <c r="H76" s="349"/>
    </row>
    <row r="77" spans="2:18" ht="19" x14ac:dyDescent="0.25">
      <c r="E77" s="39"/>
      <c r="F77" s="15"/>
      <c r="G77" s="15"/>
      <c r="R77" s="114"/>
    </row>
    <row r="78" spans="2:18" x14ac:dyDescent="0.2">
      <c r="D78" t="s">
        <v>173</v>
      </c>
      <c r="F78" s="196">
        <f>COUNT(F8:F77)+COUNTIF(F8:F77,"Brutt")+COUNTIF(F8:F77,"(*)")</f>
        <v>4</v>
      </c>
      <c r="G78" s="196">
        <f>COUNT(G8:G77)+COUNTIF(G8:G77,"Brutt")+COUNTIF(G8:G77,"(*)")</f>
        <v>26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F80" s="103">
        <f>IF(SUM(F8:F77)=0," ",AVERAGE(F8:F77))</f>
        <v>3.4062500000000002E-2</v>
      </c>
      <c r="G80" s="103">
        <f>IF(SUM(G8:G77)=0," ",AVERAGE(G8:G77))</f>
        <v>3.5122222222222221E-2</v>
      </c>
      <c r="H80" s="103">
        <f>IF(SUM(F8:H77)=0," ",AVERAGE(F8:H77))</f>
        <v>3.4976053639846745E-2</v>
      </c>
    </row>
    <row r="81" spans="6:7" x14ac:dyDescent="0.2">
      <c r="F81" s="15"/>
      <c r="G81" s="15"/>
    </row>
    <row r="82" spans="6:7" x14ac:dyDescent="0.2">
      <c r="G82" s="15"/>
    </row>
  </sheetData>
  <autoFilter ref="B7:P66" xr:uid="{1CC83E89-2611-AC4C-B712-930F59FE1D38}">
    <sortState xmlns:xlrd2="http://schemas.microsoft.com/office/spreadsheetml/2017/richdata2" ref="B8:P67">
      <sortCondition ref="I7:I67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9BFE-4FBB-3644-84B2-9F0064D72ECF}">
  <dimension ref="A1:U82"/>
  <sheetViews>
    <sheetView workbookViewId="0">
      <selection activeCell="G3" sqref="G3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21" x14ac:dyDescent="0.2">
      <c r="A1" s="15"/>
      <c r="G1" s="15"/>
    </row>
    <row r="2" spans="1:21" x14ac:dyDescent="0.2">
      <c r="G2" s="15"/>
    </row>
    <row r="3" spans="1:21" ht="26" x14ac:dyDescent="0.3">
      <c r="B3" s="21" t="s">
        <v>296</v>
      </c>
      <c r="C3" s="266" t="s">
        <v>297</v>
      </c>
      <c r="F3" s="15"/>
      <c r="G3" s="15"/>
    </row>
    <row r="4" spans="1:21" ht="17" thickBot="1" x14ac:dyDescent="0.25">
      <c r="B4" s="15"/>
      <c r="F4" s="15"/>
      <c r="G4" s="15"/>
    </row>
    <row r="5" spans="1:21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21" ht="20" thickBot="1" x14ac:dyDescent="0.3">
      <c r="B6" s="104"/>
      <c r="C6" s="198"/>
      <c r="D6" s="198"/>
      <c r="E6" s="198"/>
      <c r="F6" s="226">
        <v>1.8</v>
      </c>
      <c r="G6" s="204">
        <v>2.6</v>
      </c>
      <c r="H6" s="204"/>
      <c r="J6" s="194"/>
      <c r="K6" s="194"/>
      <c r="M6" s="431"/>
      <c r="O6" s="432"/>
    </row>
    <row r="7" spans="1:21" ht="20" thickBot="1" x14ac:dyDescent="0.3">
      <c r="B7" s="104"/>
      <c r="C7" s="212"/>
      <c r="D7" s="212"/>
      <c r="E7" s="212"/>
      <c r="F7" s="206"/>
      <c r="G7" s="200"/>
      <c r="H7" s="136"/>
      <c r="M7" s="431"/>
      <c r="O7" s="432"/>
      <c r="Q7" s="111" t="s">
        <v>201</v>
      </c>
    </row>
    <row r="8" spans="1:21" ht="21" thickBot="1" x14ac:dyDescent="0.3">
      <c r="B8" s="199">
        <f t="shared" ref="B8:B39" si="0">B7+1</f>
        <v>1</v>
      </c>
      <c r="C8" s="106" t="s">
        <v>79</v>
      </c>
      <c r="D8" s="107" t="s">
        <v>80</v>
      </c>
      <c r="E8" s="436">
        <f ca="1">VLOOKUP('Liste for tidtaking'!D15,'Liste for tidtaking'!D$5:H$78,5,FALSE)</f>
        <v>2.1509999999999998</v>
      </c>
      <c r="F8" s="208"/>
      <c r="G8" s="135">
        <v>2.0694444444444446E-2</v>
      </c>
      <c r="H8" s="136"/>
      <c r="I8" s="350">
        <f t="shared" ref="I8:I36" si="1">IF(F8&gt;0,F8/F$6,G8/G$6)</f>
        <v>7.9594017094017089E-3</v>
      </c>
      <c r="J8" s="99">
        <f t="shared" ref="J8:J36" si="2">(F8-INT(F8))*24*60*60*G$6/F$6+(G8-INT(G8))*24*60*60</f>
        <v>1788</v>
      </c>
      <c r="K8">
        <v>20</v>
      </c>
      <c r="L8" s="438">
        <f t="shared" ref="L8:L39" si="3">1-(K8-0.5)/(F$78+G$78)</f>
        <v>0.35</v>
      </c>
      <c r="M8" s="495">
        <f t="shared" ref="M8:M36" ca="1" si="4">I8/E8</f>
        <v>3.7003262247334774E-3</v>
      </c>
      <c r="N8" s="99">
        <v>1</v>
      </c>
      <c r="O8" s="439">
        <f t="shared" ref="O8:O39" si="5">1-(N8-0.5)/(F$78+G$78)</f>
        <v>0.98333333333333328</v>
      </c>
      <c r="P8" s="195"/>
      <c r="Q8" s="110" t="s">
        <v>202</v>
      </c>
      <c r="R8" s="110"/>
      <c r="S8" s="111" t="s">
        <v>203</v>
      </c>
      <c r="T8" s="219"/>
      <c r="U8" s="350"/>
    </row>
    <row r="9" spans="1:21" ht="21" thickBot="1" x14ac:dyDescent="0.3">
      <c r="B9" s="199">
        <f t="shared" si="0"/>
        <v>2</v>
      </c>
      <c r="C9" s="106" t="s">
        <v>154</v>
      </c>
      <c r="D9" s="107" t="s">
        <v>155</v>
      </c>
      <c r="E9" s="436">
        <f ca="1">VLOOKUP('Liste for tidtaking'!D64,'Liste for tidtaking'!D$5:H$78,5,FALSE)</f>
        <v>1.9489999999999998</v>
      </c>
      <c r="F9" s="209">
        <v>1.3136574074074075E-2</v>
      </c>
      <c r="G9" s="18"/>
      <c r="H9" s="136"/>
      <c r="I9" s="350">
        <f t="shared" si="1"/>
        <v>7.2980967078189306E-3</v>
      </c>
      <c r="J9" s="99">
        <f t="shared" si="2"/>
        <v>1639.4444444444441</v>
      </c>
      <c r="K9">
        <v>10</v>
      </c>
      <c r="L9" s="438">
        <f t="shared" si="3"/>
        <v>0.68333333333333335</v>
      </c>
      <c r="M9" s="495">
        <f t="shared" ca="1" si="4"/>
        <v>3.744533970148246E-3</v>
      </c>
      <c r="N9" s="99">
        <v>2</v>
      </c>
      <c r="O9" s="439">
        <f t="shared" si="5"/>
        <v>0.95</v>
      </c>
      <c r="P9" s="195"/>
      <c r="Q9" s="110" t="s">
        <v>205</v>
      </c>
      <c r="R9" s="110"/>
      <c r="S9" s="111" t="s">
        <v>206</v>
      </c>
      <c r="T9" s="219"/>
      <c r="U9" s="350"/>
    </row>
    <row r="10" spans="1:21" ht="21" thickBot="1" x14ac:dyDescent="0.3">
      <c r="B10" s="199">
        <f t="shared" si="0"/>
        <v>3</v>
      </c>
      <c r="C10" s="106" t="s">
        <v>139</v>
      </c>
      <c r="D10" s="107" t="s">
        <v>138</v>
      </c>
      <c r="E10" s="436">
        <f ca="1">VLOOKUP('Liste for tidtaking'!D53,'Liste for tidtaking'!D$5:H$78,5,FALSE)</f>
        <v>2.0362</v>
      </c>
      <c r="F10" s="209"/>
      <c r="G10" s="135">
        <v>1.9918981481481482E-2</v>
      </c>
      <c r="H10" s="136"/>
      <c r="I10" s="350">
        <f t="shared" si="1"/>
        <v>7.6611467236467239E-3</v>
      </c>
      <c r="J10" s="99">
        <f t="shared" si="2"/>
        <v>1721</v>
      </c>
      <c r="K10">
        <v>13</v>
      </c>
      <c r="L10" s="438">
        <f t="shared" si="3"/>
        <v>0.58333333333333326</v>
      </c>
      <c r="M10" s="495">
        <f t="shared" ca="1" si="4"/>
        <v>3.762472607625343E-3</v>
      </c>
      <c r="N10" s="99">
        <v>3</v>
      </c>
      <c r="O10" s="439">
        <f t="shared" si="5"/>
        <v>0.91666666666666663</v>
      </c>
      <c r="P10" s="195"/>
      <c r="Q10" s="110" t="s">
        <v>179</v>
      </c>
      <c r="R10" s="110"/>
      <c r="S10" s="111" t="s">
        <v>7</v>
      </c>
    </row>
    <row r="11" spans="1:21" ht="21" thickBot="1" x14ac:dyDescent="0.3">
      <c r="B11" s="199">
        <f t="shared" si="0"/>
        <v>4</v>
      </c>
      <c r="C11" s="106" t="s">
        <v>89</v>
      </c>
      <c r="D11" s="107" t="s">
        <v>320</v>
      </c>
      <c r="E11" s="436">
        <f ca="1">VLOOKUP('Liste for tidtaking'!D22,'Liste for tidtaking'!D$5:H$78,5,FALSE)</f>
        <v>1.7549999999999999</v>
      </c>
      <c r="F11" s="209"/>
      <c r="G11" s="135">
        <v>1.7824074074074076E-2</v>
      </c>
      <c r="H11" s="136"/>
      <c r="I11" s="350">
        <f t="shared" si="1"/>
        <v>6.8554131054131056E-3</v>
      </c>
      <c r="J11" s="99">
        <f t="shared" si="2"/>
        <v>1540</v>
      </c>
      <c r="K11">
        <v>7</v>
      </c>
      <c r="L11" s="438">
        <f t="shared" si="3"/>
        <v>0.78333333333333333</v>
      </c>
      <c r="M11" s="495">
        <f t="shared" ca="1" si="4"/>
        <v>3.9062182936826814E-3</v>
      </c>
      <c r="N11" s="99">
        <v>4</v>
      </c>
      <c r="O11" s="439">
        <f t="shared" si="5"/>
        <v>0.8833333333333333</v>
      </c>
      <c r="P11" s="195"/>
      <c r="Q11" s="110" t="s">
        <v>287</v>
      </c>
      <c r="S11" s="111" t="s">
        <v>62</v>
      </c>
    </row>
    <row r="12" spans="1:21" ht="21" thickBot="1" x14ac:dyDescent="0.3">
      <c r="B12" s="199">
        <f t="shared" si="0"/>
        <v>5</v>
      </c>
      <c r="C12" s="106" t="s">
        <v>119</v>
      </c>
      <c r="D12" s="107" t="s">
        <v>120</v>
      </c>
      <c r="E12" s="436">
        <f ca="1">VLOOKUP('Liste for tidtaking'!D42,'Liste for tidtaking'!D$5:H$78,5,FALSE)</f>
        <v>1.6549999999999998</v>
      </c>
      <c r="F12" s="209"/>
      <c r="G12" s="86">
        <v>1.7025462962962964E-2</v>
      </c>
      <c r="H12" s="136"/>
      <c r="I12" s="350">
        <f t="shared" si="1"/>
        <v>6.5482549857549862E-3</v>
      </c>
      <c r="J12" s="99">
        <f t="shared" si="2"/>
        <v>1471.0000000000002</v>
      </c>
      <c r="K12">
        <v>6</v>
      </c>
      <c r="L12" s="438">
        <f t="shared" si="3"/>
        <v>0.81666666666666665</v>
      </c>
      <c r="M12" s="495">
        <f t="shared" ca="1" si="4"/>
        <v>3.9566495382205363E-3</v>
      </c>
      <c r="N12" s="99">
        <v>5</v>
      </c>
      <c r="O12" s="439">
        <f t="shared" si="5"/>
        <v>0.85</v>
      </c>
      <c r="P12" s="195"/>
      <c r="Q12" s="111" t="s">
        <v>208</v>
      </c>
    </row>
    <row r="13" spans="1:21" ht="21" thickBot="1" x14ac:dyDescent="0.3">
      <c r="B13" s="199">
        <f t="shared" si="0"/>
        <v>6</v>
      </c>
      <c r="C13" s="106" t="s">
        <v>127</v>
      </c>
      <c r="D13" s="107" t="s">
        <v>128</v>
      </c>
      <c r="E13" s="436">
        <f ca="1">VLOOKUP('Liste for tidtaking'!D48,'Liste for tidtaking'!D$5:H$78,5,FALSE)</f>
        <v>1.4969999999999999</v>
      </c>
      <c r="F13" s="209"/>
      <c r="G13" s="86">
        <v>1.5625E-2</v>
      </c>
      <c r="H13" s="136"/>
      <c r="I13" s="350">
        <f t="shared" si="1"/>
        <v>6.0096153846153841E-3</v>
      </c>
      <c r="J13" s="99">
        <f t="shared" si="2"/>
        <v>1350</v>
      </c>
      <c r="K13">
        <v>3</v>
      </c>
      <c r="L13" s="438">
        <f t="shared" si="3"/>
        <v>0.91666666666666663</v>
      </c>
      <c r="M13" s="495">
        <f t="shared" ca="1" si="4"/>
        <v>4.0144391346796154E-3</v>
      </c>
      <c r="N13" s="99">
        <v>6</v>
      </c>
      <c r="O13" s="439">
        <f t="shared" si="5"/>
        <v>0.81666666666666665</v>
      </c>
      <c r="P13" s="195"/>
      <c r="Q13" s="111"/>
    </row>
    <row r="14" spans="1:21" ht="21" thickBot="1" x14ac:dyDescent="0.3">
      <c r="B14" s="199">
        <f t="shared" si="0"/>
        <v>7</v>
      </c>
      <c r="C14" s="106" t="s">
        <v>135</v>
      </c>
      <c r="D14" s="107" t="s">
        <v>136</v>
      </c>
      <c r="E14" s="436">
        <f ca="1">VLOOKUP('Liste for tidtaking'!D52,'Liste for tidtaking'!D$5:H$78,5,FALSE)</f>
        <v>1.3989999999999998</v>
      </c>
      <c r="F14" s="209"/>
      <c r="G14" s="86">
        <v>1.4664351851851852E-2</v>
      </c>
      <c r="H14" s="136"/>
      <c r="I14" s="350">
        <f t="shared" si="1"/>
        <v>5.6401353276353278E-3</v>
      </c>
      <c r="J14" s="99">
        <f t="shared" si="2"/>
        <v>1267</v>
      </c>
      <c r="K14">
        <v>1</v>
      </c>
      <c r="L14" s="438">
        <f t="shared" si="3"/>
        <v>0.98333333333333328</v>
      </c>
      <c r="M14" s="495">
        <f t="shared" ca="1" si="4"/>
        <v>4.0315477681453389E-3</v>
      </c>
      <c r="N14" s="99">
        <v>7</v>
      </c>
      <c r="O14" s="439">
        <f t="shared" si="5"/>
        <v>0.78333333333333333</v>
      </c>
      <c r="P14" s="195"/>
    </row>
    <row r="15" spans="1:21" ht="21" thickBot="1" x14ac:dyDescent="0.3">
      <c r="B15" s="199">
        <f t="shared" si="0"/>
        <v>8</v>
      </c>
      <c r="C15" s="106" t="s">
        <v>137</v>
      </c>
      <c r="D15" s="107" t="s">
        <v>321</v>
      </c>
      <c r="E15" s="436">
        <f ca="1">VLOOKUP('Liste for tidtaking'!D54,'Liste for tidtaking'!D$5:H$78,5,FALSE)</f>
        <v>1.5329999999999997</v>
      </c>
      <c r="F15" s="86"/>
      <c r="G15" s="86">
        <v>1.6446759259259258E-2</v>
      </c>
      <c r="H15" s="136"/>
      <c r="I15" s="350">
        <f t="shared" si="1"/>
        <v>6.325676638176638E-3</v>
      </c>
      <c r="J15" s="99">
        <f t="shared" si="2"/>
        <v>1420.9999999999998</v>
      </c>
      <c r="K15">
        <v>4</v>
      </c>
      <c r="L15" s="438">
        <f t="shared" si="3"/>
        <v>0.8833333333333333</v>
      </c>
      <c r="M15" s="495">
        <f t="shared" ca="1" si="4"/>
        <v>4.1263383158360338E-3</v>
      </c>
      <c r="N15" s="99">
        <v>8</v>
      </c>
      <c r="O15" s="439">
        <f t="shared" si="5"/>
        <v>0.75</v>
      </c>
      <c r="P15" s="195"/>
    </row>
    <row r="16" spans="1:21" ht="21" thickBot="1" x14ac:dyDescent="0.3">
      <c r="B16" s="199">
        <f t="shared" si="0"/>
        <v>9</v>
      </c>
      <c r="C16" s="106" t="s">
        <v>107</v>
      </c>
      <c r="D16" s="107" t="s">
        <v>108</v>
      </c>
      <c r="E16" s="436">
        <f ca="1">VLOOKUP('Liste for tidtaking'!D34,'Liste for tidtaking'!D$5:H$78,5,FALSE)</f>
        <v>1.6549999999999998</v>
      </c>
      <c r="F16" s="209"/>
      <c r="G16" s="135">
        <v>1.7928240740740741E-2</v>
      </c>
      <c r="H16" s="136"/>
      <c r="I16" s="350">
        <f t="shared" si="1"/>
        <v>6.8954772079772081E-3</v>
      </c>
      <c r="J16" s="99">
        <f t="shared" si="2"/>
        <v>1549</v>
      </c>
      <c r="K16" s="99">
        <v>8</v>
      </c>
      <c r="L16" s="438">
        <f t="shared" si="3"/>
        <v>0.75</v>
      </c>
      <c r="M16" s="495">
        <f t="shared" ca="1" si="4"/>
        <v>4.1664514851826031E-3</v>
      </c>
      <c r="N16" s="99">
        <v>9</v>
      </c>
      <c r="O16" s="439">
        <f t="shared" si="5"/>
        <v>0.71666666666666667</v>
      </c>
      <c r="P16" s="195"/>
    </row>
    <row r="17" spans="2:16" ht="21" thickBot="1" x14ac:dyDescent="0.3">
      <c r="B17" s="199">
        <f t="shared" si="0"/>
        <v>10</v>
      </c>
      <c r="C17" s="106" t="s">
        <v>284</v>
      </c>
      <c r="D17" s="107" t="s">
        <v>285</v>
      </c>
      <c r="E17" s="436">
        <f ca="1">VLOOKUP('Liste for tidtaking'!D45,'Liste for tidtaking'!D$5:H$78,5,FALSE)</f>
        <v>1.3989999999999998</v>
      </c>
      <c r="F17" s="209"/>
      <c r="G17" s="135">
        <v>1.5486111111111112E-2</v>
      </c>
      <c r="H17" s="136"/>
      <c r="I17" s="350">
        <f t="shared" si="1"/>
        <v>5.9561965811965817E-3</v>
      </c>
      <c r="J17" s="99">
        <f t="shared" si="2"/>
        <v>1338</v>
      </c>
      <c r="K17">
        <v>2</v>
      </c>
      <c r="L17" s="438">
        <f t="shared" si="3"/>
        <v>0.95</v>
      </c>
      <c r="M17" s="495">
        <f t="shared" ca="1" si="4"/>
        <v>4.2574671774099947E-3</v>
      </c>
      <c r="N17" s="99">
        <v>10</v>
      </c>
      <c r="O17" s="439">
        <f t="shared" si="5"/>
        <v>0.68333333333333335</v>
      </c>
      <c r="P17" s="195"/>
    </row>
    <row r="18" spans="2:16" ht="21" thickBot="1" x14ac:dyDescent="0.3">
      <c r="B18" s="199">
        <f t="shared" si="0"/>
        <v>11</v>
      </c>
      <c r="C18" s="106" t="s">
        <v>97</v>
      </c>
      <c r="D18" s="107" t="s">
        <v>98</v>
      </c>
      <c r="E18" s="436">
        <f ca="1">VLOOKUP('Liste for tidtaking'!D26,'Liste for tidtaking'!D$5:H$78,5,FALSE)</f>
        <v>2.2989999999999995</v>
      </c>
      <c r="F18" s="209">
        <v>1.7719907407407406E-2</v>
      </c>
      <c r="G18" s="18"/>
      <c r="H18" s="136"/>
      <c r="I18" s="350">
        <f t="shared" si="1"/>
        <v>9.8443930041152254E-3</v>
      </c>
      <c r="J18" s="99">
        <f t="shared" si="2"/>
        <v>2211.4444444444443</v>
      </c>
      <c r="K18">
        <v>28</v>
      </c>
      <c r="L18" s="438">
        <f t="shared" si="3"/>
        <v>8.333333333333337E-2</v>
      </c>
      <c r="M18" s="495">
        <f t="shared" ca="1" si="4"/>
        <v>4.2820326246695208E-3</v>
      </c>
      <c r="N18" s="99">
        <v>11</v>
      </c>
      <c r="O18" s="439">
        <f t="shared" si="5"/>
        <v>0.65</v>
      </c>
      <c r="P18" s="195"/>
    </row>
    <row r="19" spans="2:16" ht="21" thickBot="1" x14ac:dyDescent="0.3">
      <c r="B19" s="199">
        <f t="shared" si="0"/>
        <v>12</v>
      </c>
      <c r="C19" s="106" t="s">
        <v>121</v>
      </c>
      <c r="D19" s="107" t="s">
        <v>122</v>
      </c>
      <c r="E19" s="436">
        <f ca="1">VLOOKUP('Liste for tidtaking'!D43,'Liste for tidtaking'!D$5:H$78,5,FALSE)</f>
        <v>1.4609999999999999</v>
      </c>
      <c r="F19" s="209"/>
      <c r="G19" s="86">
        <v>1.6574074074074074E-2</v>
      </c>
      <c r="H19" s="136"/>
      <c r="I19" s="350">
        <f t="shared" si="1"/>
        <v>6.3746438746438748E-3</v>
      </c>
      <c r="J19" s="99">
        <f t="shared" si="2"/>
        <v>1432</v>
      </c>
      <c r="K19">
        <v>5</v>
      </c>
      <c r="L19" s="438">
        <f t="shared" si="3"/>
        <v>0.85</v>
      </c>
      <c r="M19" s="495">
        <f t="shared" ca="1" si="4"/>
        <v>4.3632059374701408E-3</v>
      </c>
      <c r="N19" s="99">
        <v>12</v>
      </c>
      <c r="O19" s="439">
        <f t="shared" si="5"/>
        <v>0.6166666666666667</v>
      </c>
      <c r="P19" s="195"/>
    </row>
    <row r="20" spans="2:16" ht="21" thickBot="1" x14ac:dyDescent="0.3">
      <c r="B20" s="199">
        <f t="shared" si="0"/>
        <v>13</v>
      </c>
      <c r="C20" s="106" t="s">
        <v>133</v>
      </c>
      <c r="D20" s="107" t="s">
        <v>134</v>
      </c>
      <c r="E20" s="436">
        <f ca="1">VLOOKUP('Liste for tidtaking'!D51,'Liste for tidtaking'!D$5:H$78,5,FALSE)</f>
        <v>2.4469999999999996</v>
      </c>
      <c r="F20" s="209"/>
      <c r="G20" s="135">
        <v>2.8148148148148148E-2</v>
      </c>
      <c r="H20" s="136"/>
      <c r="I20" s="350">
        <f t="shared" si="1"/>
        <v>1.0826210826210826E-2</v>
      </c>
      <c r="J20" s="99">
        <f t="shared" si="2"/>
        <v>2432</v>
      </c>
      <c r="K20">
        <v>29</v>
      </c>
      <c r="L20" s="438">
        <f t="shared" si="3"/>
        <v>5.0000000000000044E-2</v>
      </c>
      <c r="M20" s="495">
        <f t="shared" ca="1" si="4"/>
        <v>4.4242790462651529E-3</v>
      </c>
      <c r="N20" s="99">
        <v>13</v>
      </c>
      <c r="O20" s="439">
        <f t="shared" si="5"/>
        <v>0.58333333333333326</v>
      </c>
      <c r="P20" s="195"/>
    </row>
    <row r="21" spans="2:16" ht="21" thickBot="1" x14ac:dyDescent="0.3">
      <c r="B21" s="199">
        <f t="shared" si="0"/>
        <v>14</v>
      </c>
      <c r="C21" s="106" t="s">
        <v>123</v>
      </c>
      <c r="D21" s="107" t="s">
        <v>124</v>
      </c>
      <c r="E21" s="436">
        <f ca="1">VLOOKUP('Liste for tidtaking'!D46,'Liste for tidtaking'!D$5:H$78,5,FALSE)</f>
        <v>1.9289999999999998</v>
      </c>
      <c r="F21" s="209"/>
      <c r="G21" s="135">
        <v>2.3564814814814816E-2</v>
      </c>
      <c r="H21" s="136"/>
      <c r="I21" s="350">
        <f t="shared" si="1"/>
        <v>9.063390313390313E-3</v>
      </c>
      <c r="J21" s="99">
        <f t="shared" si="2"/>
        <v>2036.0000000000002</v>
      </c>
      <c r="K21">
        <v>25</v>
      </c>
      <c r="L21" s="438">
        <f t="shared" si="3"/>
        <v>0.18333333333333335</v>
      </c>
      <c r="M21" s="495">
        <f t="shared" ca="1" si="4"/>
        <v>4.6984916088078348E-3</v>
      </c>
      <c r="N21" s="99">
        <v>14</v>
      </c>
      <c r="O21" s="439">
        <f t="shared" si="5"/>
        <v>0.55000000000000004</v>
      </c>
      <c r="P21" s="195"/>
    </row>
    <row r="22" spans="2:16" ht="21" thickBot="1" x14ac:dyDescent="0.3">
      <c r="B22" s="199">
        <f t="shared" si="0"/>
        <v>15</v>
      </c>
      <c r="C22" s="106" t="s">
        <v>301</v>
      </c>
      <c r="D22" s="107" t="s">
        <v>317</v>
      </c>
      <c r="E22" s="436">
        <f ca="1">VLOOKUP('Liste for tidtaking'!D67,'Liste for tidtaking'!D$5:H$78,5,FALSE)</f>
        <v>1.6833999999999998</v>
      </c>
      <c r="F22" s="209"/>
      <c r="G22" s="86">
        <v>2.0578703703703703E-2</v>
      </c>
      <c r="H22" s="136"/>
      <c r="I22" s="350">
        <f t="shared" si="1"/>
        <v>7.9148860398860401E-3</v>
      </c>
      <c r="J22" s="99">
        <f t="shared" si="2"/>
        <v>1778</v>
      </c>
      <c r="K22">
        <v>18</v>
      </c>
      <c r="L22" s="438">
        <f t="shared" si="3"/>
        <v>0.41666666666666663</v>
      </c>
      <c r="M22" s="495">
        <f t="shared" ca="1" si="4"/>
        <v>4.7017262919603429E-3</v>
      </c>
      <c r="N22" s="99">
        <v>15</v>
      </c>
      <c r="O22" s="439">
        <f t="shared" si="5"/>
        <v>0.51666666666666661</v>
      </c>
      <c r="P22" s="195"/>
    </row>
    <row r="23" spans="2:16" ht="21" thickBot="1" x14ac:dyDescent="0.3">
      <c r="B23" s="199">
        <f t="shared" si="0"/>
        <v>16</v>
      </c>
      <c r="C23" s="106" t="s">
        <v>143</v>
      </c>
      <c r="D23" s="107" t="s">
        <v>144</v>
      </c>
      <c r="E23" s="436">
        <f ca="1">VLOOKUP('Liste for tidtaking'!D57,'Liste for tidtaking'!D$5:H$78,5,FALSE)</f>
        <v>1.8049999999999997</v>
      </c>
      <c r="F23" s="209"/>
      <c r="G23" s="135">
        <v>2.2395833333333334E-2</v>
      </c>
      <c r="H23" s="136"/>
      <c r="I23" s="350">
        <f t="shared" si="1"/>
        <v>8.6137820512820519E-3</v>
      </c>
      <c r="J23" s="99">
        <f t="shared" si="2"/>
        <v>1935</v>
      </c>
      <c r="K23">
        <v>23</v>
      </c>
      <c r="L23" s="438">
        <f t="shared" si="3"/>
        <v>0.25</v>
      </c>
      <c r="M23" s="495">
        <f t="shared" ca="1" si="4"/>
        <v>4.7721784217629104E-3</v>
      </c>
      <c r="N23" s="99">
        <v>16</v>
      </c>
      <c r="O23" s="439">
        <f t="shared" si="5"/>
        <v>0.48333333333333328</v>
      </c>
      <c r="P23" s="195"/>
    </row>
    <row r="24" spans="2:16" ht="21" thickBot="1" x14ac:dyDescent="0.3">
      <c r="B24" s="199">
        <f t="shared" si="0"/>
        <v>17</v>
      </c>
      <c r="C24" s="106" t="s">
        <v>73</v>
      </c>
      <c r="D24" s="107" t="s">
        <v>74</v>
      </c>
      <c r="E24" s="436">
        <f ca="1">VLOOKUP('Liste for tidtaking'!D11,'Liste for tidtaking'!D$5:H$78,5,FALSE)</f>
        <v>1.5689999999999997</v>
      </c>
      <c r="F24" s="209"/>
      <c r="G24" s="135">
        <v>2.0011574074074074E-2</v>
      </c>
      <c r="H24" s="136"/>
      <c r="I24" s="350">
        <f t="shared" si="1"/>
        <v>7.6967592592592591E-3</v>
      </c>
      <c r="J24" s="99">
        <f t="shared" si="2"/>
        <v>1729.0000000000002</v>
      </c>
      <c r="K24">
        <v>14</v>
      </c>
      <c r="L24" s="438">
        <f t="shared" si="3"/>
        <v>0.55000000000000004</v>
      </c>
      <c r="M24" s="495">
        <f t="shared" ca="1" si="4"/>
        <v>4.9055189670231102E-3</v>
      </c>
      <c r="N24" s="99">
        <v>17</v>
      </c>
      <c r="O24" s="439">
        <f t="shared" si="5"/>
        <v>0.44999999999999996</v>
      </c>
      <c r="P24" s="195"/>
    </row>
    <row r="25" spans="2:16" ht="21" thickBot="1" x14ac:dyDescent="0.3">
      <c r="B25" s="199">
        <f t="shared" si="0"/>
        <v>18</v>
      </c>
      <c r="C25" s="106" t="s">
        <v>91</v>
      </c>
      <c r="D25" s="107" t="s">
        <v>92</v>
      </c>
      <c r="E25" s="436">
        <f ca="1">VLOOKUP('Liste for tidtaking'!D23,'Liste for tidtaking'!D$5:H$78,5,FALSE)</f>
        <v>1.6049999999999998</v>
      </c>
      <c r="F25" s="302"/>
      <c r="G25" s="86">
        <v>2.0659722222222222E-2</v>
      </c>
      <c r="H25" s="136"/>
      <c r="I25" s="350">
        <f t="shared" si="1"/>
        <v>7.9460470085470081E-3</v>
      </c>
      <c r="J25" s="99">
        <f t="shared" si="2"/>
        <v>1785</v>
      </c>
      <c r="K25">
        <v>19</v>
      </c>
      <c r="L25" s="438">
        <f t="shared" si="3"/>
        <v>0.3833333333333333</v>
      </c>
      <c r="M25" s="495">
        <f t="shared" ca="1" si="4"/>
        <v>4.9508081050137131E-3</v>
      </c>
      <c r="N25" s="99">
        <v>18</v>
      </c>
      <c r="O25" s="439">
        <f t="shared" si="5"/>
        <v>0.41666666666666663</v>
      </c>
      <c r="P25" s="195"/>
    </row>
    <row r="26" spans="2:16" ht="21" thickBot="1" x14ac:dyDescent="0.3">
      <c r="B26" s="199">
        <f t="shared" si="0"/>
        <v>19</v>
      </c>
      <c r="C26" s="106" t="s">
        <v>169</v>
      </c>
      <c r="D26" s="107" t="s">
        <v>170</v>
      </c>
      <c r="E26" s="436">
        <f ca="1">VLOOKUP('Liste for tidtaking'!D74,'Liste for tidtaking'!D$5:H$78,5,FALSE)</f>
        <v>1.5689999999999997</v>
      </c>
      <c r="F26" s="208"/>
      <c r="G26" s="135">
        <v>2.0312500000000001E-2</v>
      </c>
      <c r="H26" s="136"/>
      <c r="I26" s="350">
        <f t="shared" si="1"/>
        <v>7.8125E-3</v>
      </c>
      <c r="J26" s="99">
        <f t="shared" si="2"/>
        <v>1755.0000000000002</v>
      </c>
      <c r="K26">
        <v>16</v>
      </c>
      <c r="L26" s="438">
        <f t="shared" si="3"/>
        <v>0.48333333333333328</v>
      </c>
      <c r="M26" s="495">
        <f t="shared" ca="1" si="4"/>
        <v>4.9792861695347364E-3</v>
      </c>
      <c r="N26" s="99">
        <v>19</v>
      </c>
      <c r="O26" s="439">
        <f t="shared" si="5"/>
        <v>0.3833333333333333</v>
      </c>
      <c r="P26" s="195"/>
    </row>
    <row r="27" spans="2:16" ht="21" thickBot="1" x14ac:dyDescent="0.3">
      <c r="B27" s="199">
        <f t="shared" si="0"/>
        <v>20</v>
      </c>
      <c r="C27" s="106" t="s">
        <v>303</v>
      </c>
      <c r="D27" s="107" t="s">
        <v>318</v>
      </c>
      <c r="E27" s="436">
        <f ca="1">VLOOKUP('Liste for tidtaking'!D66,'Liste for tidtaking'!D$5:H$78,5,FALSE)</f>
        <v>1.6833999999999998</v>
      </c>
      <c r="F27" s="209"/>
      <c r="G27" s="86">
        <v>2.1886574074074076E-2</v>
      </c>
      <c r="H27" s="136"/>
      <c r="I27" s="350">
        <f t="shared" si="1"/>
        <v>8.4179131054131062E-3</v>
      </c>
      <c r="J27" s="99">
        <f t="shared" si="2"/>
        <v>1891.0000000000002</v>
      </c>
      <c r="K27">
        <v>21</v>
      </c>
      <c r="L27" s="438">
        <f t="shared" si="3"/>
        <v>0.31666666666666665</v>
      </c>
      <c r="M27" s="495">
        <f t="shared" ca="1" si="4"/>
        <v>5.000542417377395E-3</v>
      </c>
      <c r="N27" s="99">
        <v>20</v>
      </c>
      <c r="O27" s="439">
        <f t="shared" si="5"/>
        <v>0.35</v>
      </c>
      <c r="P27" s="195"/>
    </row>
    <row r="28" spans="2:16" ht="21" thickBot="1" x14ac:dyDescent="0.3">
      <c r="B28" s="199">
        <f t="shared" si="0"/>
        <v>21</v>
      </c>
      <c r="C28" s="106" t="s">
        <v>117</v>
      </c>
      <c r="D28" s="107" t="s">
        <v>166</v>
      </c>
      <c r="E28" s="436">
        <f ca="1">VLOOKUP('Liste for tidtaking'!D71,'Liste for tidtaking'!D$5:H$78,5,FALSE)</f>
        <v>1.7049999999999998</v>
      </c>
      <c r="F28" s="209"/>
      <c r="G28" s="86">
        <v>2.2187499999999999E-2</v>
      </c>
      <c r="H28" s="136"/>
      <c r="I28" s="350">
        <f t="shared" si="1"/>
        <v>8.5336538461538453E-3</v>
      </c>
      <c r="J28" s="99">
        <f t="shared" si="2"/>
        <v>1917</v>
      </c>
      <c r="K28">
        <v>22</v>
      </c>
      <c r="L28" s="438">
        <f t="shared" si="3"/>
        <v>0.28333333333333333</v>
      </c>
      <c r="M28" s="495">
        <f t="shared" ca="1" si="4"/>
        <v>5.0050755695916988E-3</v>
      </c>
      <c r="N28" s="99">
        <v>21</v>
      </c>
      <c r="O28" s="439">
        <f t="shared" si="5"/>
        <v>0.31666666666666665</v>
      </c>
      <c r="P28" s="195"/>
    </row>
    <row r="29" spans="2:16" ht="21" thickBot="1" x14ac:dyDescent="0.3">
      <c r="B29" s="199">
        <f t="shared" si="0"/>
        <v>22</v>
      </c>
      <c r="C29" s="106" t="s">
        <v>164</v>
      </c>
      <c r="D29" s="107" t="s">
        <v>165</v>
      </c>
      <c r="E29" s="436">
        <f ca="1">VLOOKUP('Liste for tidtaking'!D70,'Liste for tidtaking'!D$5:H$78,5,FALSE)</f>
        <v>1.4969999999999999</v>
      </c>
      <c r="F29" s="208"/>
      <c r="G29" s="135">
        <v>1.9560185185185184E-2</v>
      </c>
      <c r="H29" s="136"/>
      <c r="I29" s="350">
        <f t="shared" si="1"/>
        <v>7.5231481481481477E-3</v>
      </c>
      <c r="J29" s="99">
        <f t="shared" si="2"/>
        <v>1690</v>
      </c>
      <c r="K29">
        <v>11</v>
      </c>
      <c r="L29" s="438">
        <f t="shared" si="3"/>
        <v>0.65</v>
      </c>
      <c r="M29" s="495">
        <f t="shared" ca="1" si="4"/>
        <v>5.0254830648952227E-3</v>
      </c>
      <c r="N29" s="99">
        <v>22</v>
      </c>
      <c r="O29" s="439">
        <f t="shared" si="5"/>
        <v>0.28333333333333333</v>
      </c>
      <c r="P29" s="195"/>
    </row>
    <row r="30" spans="2:16" ht="21" thickBot="1" x14ac:dyDescent="0.3">
      <c r="B30" s="199">
        <f t="shared" si="0"/>
        <v>23</v>
      </c>
      <c r="C30" s="106" t="s">
        <v>63</v>
      </c>
      <c r="D30" s="107" t="s">
        <v>99</v>
      </c>
      <c r="E30" s="436">
        <f ca="1">VLOOKUP('Liste for tidtaking'!D27,'Liste for tidtaking'!D$5:H$78,5,FALSE)</f>
        <v>1.4969999999999999</v>
      </c>
      <c r="F30" s="303"/>
      <c r="G30" s="268">
        <v>1.9872685185185184E-2</v>
      </c>
      <c r="H30" s="136"/>
      <c r="I30" s="350">
        <f t="shared" si="1"/>
        <v>7.643340455840455E-3</v>
      </c>
      <c r="J30" s="99">
        <f t="shared" si="2"/>
        <v>1716.9999999999998</v>
      </c>
      <c r="K30">
        <v>12</v>
      </c>
      <c r="L30" s="438">
        <f t="shared" si="3"/>
        <v>0.6166666666666667</v>
      </c>
      <c r="M30" s="495">
        <f t="shared" ca="1" si="4"/>
        <v>5.1057718475888145E-3</v>
      </c>
      <c r="N30" s="99">
        <v>23</v>
      </c>
      <c r="O30" s="439">
        <f t="shared" si="5"/>
        <v>0.25</v>
      </c>
      <c r="P30" s="195"/>
    </row>
    <row r="31" spans="2:16" ht="21" thickBot="1" x14ac:dyDescent="0.3">
      <c r="B31" s="199">
        <f t="shared" si="0"/>
        <v>24</v>
      </c>
      <c r="C31" s="106" t="s">
        <v>100</v>
      </c>
      <c r="D31" s="107" t="s">
        <v>101</v>
      </c>
      <c r="E31" s="436">
        <f ca="1">VLOOKUP('Liste for tidtaking'!D28,'Liste for tidtaking'!D$5:H$78,5,FALSE)</f>
        <v>1.3729999999999998</v>
      </c>
      <c r="F31" s="208"/>
      <c r="G31" s="135">
        <v>1.8344907407407407E-2</v>
      </c>
      <c r="H31" s="136"/>
      <c r="I31" s="350">
        <f t="shared" si="1"/>
        <v>7.0557336182336177E-3</v>
      </c>
      <c r="J31" s="99">
        <f t="shared" si="2"/>
        <v>1584.9999999999998</v>
      </c>
      <c r="K31">
        <v>9</v>
      </c>
      <c r="L31" s="438">
        <f t="shared" si="3"/>
        <v>0.71666666666666667</v>
      </c>
      <c r="M31" s="495">
        <f t="shared" ca="1" si="4"/>
        <v>5.1389174204177854E-3</v>
      </c>
      <c r="N31" s="99">
        <v>24</v>
      </c>
      <c r="O31" s="439">
        <f t="shared" si="5"/>
        <v>0.21666666666666667</v>
      </c>
      <c r="P31" s="195"/>
    </row>
    <row r="32" spans="2:16" ht="21" thickBot="1" x14ac:dyDescent="0.3">
      <c r="B32" s="199">
        <f t="shared" si="0"/>
        <v>25</v>
      </c>
      <c r="C32" s="106" t="s">
        <v>299</v>
      </c>
      <c r="D32" s="107" t="s">
        <v>300</v>
      </c>
      <c r="E32" s="436">
        <f>VLOOKUP('Liste for tidtaking'!D60,'Liste for tidtaking'!D$5:H$78,5,FALSE)</f>
        <v>1.51</v>
      </c>
      <c r="F32" s="209"/>
      <c r="G32" s="86">
        <v>2.0405092592592593E-2</v>
      </c>
      <c r="H32" s="136"/>
      <c r="I32" s="350">
        <f t="shared" si="1"/>
        <v>7.8481125356125361E-3</v>
      </c>
      <c r="J32" s="99">
        <f t="shared" si="2"/>
        <v>1763</v>
      </c>
      <c r="K32">
        <v>17</v>
      </c>
      <c r="L32" s="438">
        <f t="shared" si="3"/>
        <v>0.44999999999999996</v>
      </c>
      <c r="M32" s="495">
        <f t="shared" si="4"/>
        <v>5.1974255202732024E-3</v>
      </c>
      <c r="N32" s="99">
        <v>25</v>
      </c>
      <c r="O32" s="439">
        <f t="shared" si="5"/>
        <v>0.18333333333333335</v>
      </c>
      <c r="P32" s="195"/>
    </row>
    <row r="33" spans="2:16" ht="21" thickBot="1" x14ac:dyDescent="0.3">
      <c r="B33" s="199">
        <f t="shared" si="0"/>
        <v>26</v>
      </c>
      <c r="C33" s="106" t="s">
        <v>162</v>
      </c>
      <c r="D33" s="107" t="s">
        <v>163</v>
      </c>
      <c r="E33" s="436">
        <f ca="1">VLOOKUP('Liste for tidtaking'!D69,'Liste for tidtaking'!D$5:H$78,5,FALSE)</f>
        <v>1.7049999999999998</v>
      </c>
      <c r="F33" s="209"/>
      <c r="G33" s="135">
        <v>2.3518518518518518E-2</v>
      </c>
      <c r="H33" s="136"/>
      <c r="I33" s="350">
        <f t="shared" si="1"/>
        <v>9.0455840455840458E-3</v>
      </c>
      <c r="J33" s="99">
        <f t="shared" si="2"/>
        <v>2032</v>
      </c>
      <c r="K33">
        <v>24</v>
      </c>
      <c r="L33" s="438">
        <f t="shared" si="3"/>
        <v>0.21666666666666667</v>
      </c>
      <c r="M33" s="495">
        <f t="shared" ca="1" si="4"/>
        <v>5.3053278859730478E-3</v>
      </c>
      <c r="N33" s="99">
        <v>26</v>
      </c>
      <c r="O33" s="439">
        <f t="shared" si="5"/>
        <v>0.15000000000000002</v>
      </c>
      <c r="P33" s="195"/>
    </row>
    <row r="34" spans="2:16" ht="21" thickBot="1" x14ac:dyDescent="0.3">
      <c r="B34" s="199">
        <f t="shared" si="0"/>
        <v>27</v>
      </c>
      <c r="C34" s="106" t="s">
        <v>102</v>
      </c>
      <c r="D34" s="107" t="s">
        <v>103</v>
      </c>
      <c r="E34" s="436">
        <f ca="1">VLOOKUP('Liste for tidtaking'!D29,'Liste for tidtaking'!D$5:H$78,5,FALSE)</f>
        <v>1.4609999999999999</v>
      </c>
      <c r="F34" s="209"/>
      <c r="G34" s="268">
        <v>2.0266203703703703E-2</v>
      </c>
      <c r="H34" s="136"/>
      <c r="I34" s="350">
        <f t="shared" si="1"/>
        <v>7.794693732193732E-3</v>
      </c>
      <c r="J34" s="99">
        <f t="shared" si="2"/>
        <v>1751</v>
      </c>
      <c r="K34">
        <v>15</v>
      </c>
      <c r="L34" s="438">
        <f t="shared" si="3"/>
        <v>0.51666666666666661</v>
      </c>
      <c r="M34" s="495">
        <f t="shared" ca="1" si="4"/>
        <v>5.3351770925350673E-3</v>
      </c>
      <c r="N34" s="99">
        <v>27</v>
      </c>
      <c r="O34" s="439">
        <f t="shared" si="5"/>
        <v>0.1166666666666667</v>
      </c>
      <c r="P34" s="195"/>
    </row>
    <row r="35" spans="2:16" ht="21" thickBot="1" x14ac:dyDescent="0.3">
      <c r="B35" s="199">
        <f t="shared" si="0"/>
        <v>28</v>
      </c>
      <c r="C35" s="106" t="s">
        <v>95</v>
      </c>
      <c r="D35" s="107" t="s">
        <v>96</v>
      </c>
      <c r="E35" s="436">
        <f ca="1">VLOOKUP('Liste for tidtaking'!D25,'Liste for tidtaking'!D$5:H$78,5,FALSE)</f>
        <v>1.7049999999999998</v>
      </c>
      <c r="F35" s="209"/>
      <c r="G35" s="268">
        <v>2.4884259259259259E-2</v>
      </c>
      <c r="H35" s="136"/>
      <c r="I35" s="350">
        <f t="shared" si="1"/>
        <v>9.5708689458689454E-3</v>
      </c>
      <c r="J35" s="99">
        <f t="shared" si="2"/>
        <v>2150</v>
      </c>
      <c r="K35">
        <v>27</v>
      </c>
      <c r="L35" s="438">
        <f t="shared" si="3"/>
        <v>0.1166666666666667</v>
      </c>
      <c r="M35" s="495">
        <f t="shared" ca="1" si="4"/>
        <v>5.6134128714773876E-3</v>
      </c>
      <c r="N35" s="99">
        <v>28</v>
      </c>
      <c r="O35" s="439">
        <f t="shared" si="5"/>
        <v>8.333333333333337E-2</v>
      </c>
      <c r="P35" s="195"/>
    </row>
    <row r="36" spans="2:16" ht="21" thickBot="1" x14ac:dyDescent="0.3">
      <c r="B36" s="199">
        <f t="shared" si="0"/>
        <v>29</v>
      </c>
      <c r="C36" s="106" t="s">
        <v>87</v>
      </c>
      <c r="D36" s="107" t="s">
        <v>88</v>
      </c>
      <c r="E36" s="436">
        <f ca="1">VLOOKUP('Liste for tidtaking'!D20,'Liste for tidtaking'!D$5:H$78,5,FALSE)</f>
        <v>1.6049999999999998</v>
      </c>
      <c r="F36" s="208"/>
      <c r="G36" s="268">
        <v>2.449074074074074E-2</v>
      </c>
      <c r="H36" s="136"/>
      <c r="I36" s="350">
        <f t="shared" si="1"/>
        <v>9.4195156695156684E-3</v>
      </c>
      <c r="J36" s="99">
        <f t="shared" si="2"/>
        <v>2116</v>
      </c>
      <c r="K36">
        <v>26</v>
      </c>
      <c r="L36" s="438">
        <f t="shared" si="3"/>
        <v>0.15000000000000002</v>
      </c>
      <c r="M36" s="495">
        <f t="shared" ca="1" si="4"/>
        <v>5.8688571149630338E-3</v>
      </c>
      <c r="N36" s="99">
        <v>29</v>
      </c>
      <c r="O36" s="439">
        <f t="shared" si="5"/>
        <v>5.0000000000000044E-2</v>
      </c>
      <c r="P36" s="195"/>
    </row>
    <row r="37" spans="2:16" ht="21" thickBot="1" x14ac:dyDescent="0.3">
      <c r="B37" s="199">
        <f t="shared" si="0"/>
        <v>30</v>
      </c>
      <c r="C37" s="106" t="s">
        <v>81</v>
      </c>
      <c r="D37" s="107" t="s">
        <v>82</v>
      </c>
      <c r="E37" s="436">
        <f ca="1">VLOOKUP('Liste for tidtaking'!D16,'Liste for tidtaking'!D$5:H$78,5,FALSE)</f>
        <v>1.8049999999999997</v>
      </c>
      <c r="F37" s="209"/>
      <c r="G37" s="135" t="s">
        <v>62</v>
      </c>
      <c r="H37" s="136"/>
      <c r="I37" s="350"/>
      <c r="J37" s="99" t="e">
        <f>(F37-INT(F37))*24*60*60+(G37-INT(G37))*24*60*60*F$6/G$6</f>
        <v>#VALUE!</v>
      </c>
      <c r="K37">
        <v>1</v>
      </c>
      <c r="L37" s="438">
        <f t="shared" si="3"/>
        <v>0.98333333333333328</v>
      </c>
      <c r="M37" s="437" t="e">
        <f ca="1">J37/E37</f>
        <v>#VALUE!</v>
      </c>
      <c r="N37" s="99">
        <v>1</v>
      </c>
      <c r="O37" s="439">
        <f t="shared" si="5"/>
        <v>0.98333333333333328</v>
      </c>
      <c r="P37" s="195"/>
    </row>
    <row r="38" spans="2:16" ht="21" thickBot="1" x14ac:dyDescent="0.3">
      <c r="B38" s="199">
        <f t="shared" si="0"/>
        <v>31</v>
      </c>
      <c r="C38" s="106" t="s">
        <v>104</v>
      </c>
      <c r="D38" s="107" t="s">
        <v>105</v>
      </c>
      <c r="E38" s="436">
        <f ca="1">VLOOKUP('Liste for tidtaking'!D31,'Liste for tidtaking'!D$5:H$78,5,FALSE)</f>
        <v>1.7549999999999999</v>
      </c>
      <c r="F38" s="209"/>
      <c r="G38" s="135" t="s">
        <v>298</v>
      </c>
      <c r="H38" s="136" t="s">
        <v>245</v>
      </c>
      <c r="I38" s="350"/>
      <c r="J38" s="99" t="e">
        <f>(F38-INT(F38))*24*60*60+(G38-INT(G38))*24*60*60*F$6/G$6</f>
        <v>#VALUE!</v>
      </c>
      <c r="K38">
        <v>30</v>
      </c>
      <c r="L38" s="438">
        <f t="shared" si="3"/>
        <v>1.6666666666666718E-2</v>
      </c>
      <c r="M38" s="437" t="e">
        <f ca="1">J38/E38</f>
        <v>#VALUE!</v>
      </c>
      <c r="N38" s="99">
        <v>30</v>
      </c>
      <c r="O38" s="439">
        <f t="shared" si="5"/>
        <v>1.6666666666666718E-2</v>
      </c>
      <c r="P38" s="195"/>
    </row>
    <row r="39" spans="2:16" ht="21" thickBot="1" x14ac:dyDescent="0.3">
      <c r="B39" s="199">
        <f t="shared" si="0"/>
        <v>32</v>
      </c>
      <c r="C39" s="106" t="s">
        <v>63</v>
      </c>
      <c r="D39" s="107" t="s">
        <v>106</v>
      </c>
      <c r="E39" s="436">
        <f ca="1">VLOOKUP('Liste for tidtaking'!D33,'Liste for tidtaking'!D$5:H$78,5,FALSE)</f>
        <v>1.8549999999999998</v>
      </c>
      <c r="F39" s="208"/>
      <c r="G39" s="207" t="s">
        <v>7</v>
      </c>
      <c r="H39" s="136"/>
      <c r="I39" s="350"/>
      <c r="J39" s="99" t="e">
        <f>(F39-INT(F39))*24*60*60+(G39-INT(G39))*24*60*60*F$6/G$6</f>
        <v>#VALUE!</v>
      </c>
      <c r="K39">
        <v>4</v>
      </c>
      <c r="L39" s="438">
        <f t="shared" si="3"/>
        <v>0.8833333333333333</v>
      </c>
      <c r="M39" s="437" t="e">
        <f ca="1">J39/E39</f>
        <v>#VALUE!</v>
      </c>
      <c r="N39" s="99">
        <v>4</v>
      </c>
      <c r="O39" s="439">
        <f t="shared" si="5"/>
        <v>0.8833333333333333</v>
      </c>
      <c r="P39" s="195"/>
    </row>
    <row r="40" spans="2:16" ht="21" thickBot="1" x14ac:dyDescent="0.3">
      <c r="B40" s="199">
        <v>1</v>
      </c>
      <c r="C40" s="106" t="s">
        <v>60</v>
      </c>
      <c r="D40" s="107" t="s">
        <v>61</v>
      </c>
      <c r="E40" s="436">
        <f ca="1">VLOOKUP('Liste for tidtaking'!D5,'Liste for tidtaking'!D$5:H$78,5,FALSE)</f>
        <v>1.4249999999999998</v>
      </c>
      <c r="F40" s="206"/>
      <c r="G40" s="276"/>
      <c r="H40" s="136"/>
      <c r="J40" s="99"/>
      <c r="L40" s="438"/>
      <c r="M40" s="433"/>
      <c r="N40" s="99"/>
      <c r="O40" s="434"/>
      <c r="P40" s="195"/>
    </row>
    <row r="41" spans="2:16" ht="21" thickBot="1" x14ac:dyDescent="0.3">
      <c r="B41" s="199">
        <f t="shared" ref="B41:B69" si="6">B40+1</f>
        <v>2</v>
      </c>
      <c r="C41" s="106" t="s">
        <v>65</v>
      </c>
      <c r="D41" s="107" t="s">
        <v>66</v>
      </c>
      <c r="E41" s="436">
        <f ca="1">VLOOKUP('Liste for tidtaking'!D6,'Liste for tidtaking'!D$5:H$78,5,FALSE)</f>
        <v>1.5689999999999997</v>
      </c>
      <c r="F41" s="208"/>
      <c r="G41" s="135"/>
      <c r="H41" s="18"/>
      <c r="I41" s="350"/>
      <c r="J41" s="99"/>
      <c r="L41" s="438"/>
      <c r="M41" s="433"/>
      <c r="N41" s="99"/>
      <c r="O41" s="434"/>
      <c r="P41" s="195"/>
    </row>
    <row r="42" spans="2:16" ht="21" thickBot="1" x14ac:dyDescent="0.3">
      <c r="B42" s="199">
        <f t="shared" si="6"/>
        <v>3</v>
      </c>
      <c r="C42" s="106" t="s">
        <v>67</v>
      </c>
      <c r="D42" s="107" t="s">
        <v>68</v>
      </c>
      <c r="E42" s="436">
        <f ca="1">VLOOKUP('Liste for tidtaking'!D7,'Liste for tidtaking'!D$5:H$78,5,FALSE)</f>
        <v>1.5329999999999997</v>
      </c>
      <c r="F42" s="208"/>
      <c r="G42" s="135"/>
      <c r="H42" s="136"/>
      <c r="J42" s="99"/>
      <c r="L42" s="438"/>
      <c r="M42" s="433"/>
      <c r="N42" s="99"/>
      <c r="O42" s="434"/>
      <c r="P42" s="195"/>
    </row>
    <row r="43" spans="2:16" ht="21" thickBot="1" x14ac:dyDescent="0.3">
      <c r="B43" s="199">
        <f t="shared" si="6"/>
        <v>4</v>
      </c>
      <c r="C43" s="106" t="s">
        <v>69</v>
      </c>
      <c r="D43" s="107" t="s">
        <v>70</v>
      </c>
      <c r="E43" s="436">
        <f ca="1">VLOOKUP('Liste for tidtaking'!D9,'Liste for tidtaking'!D$5:H$78,5,FALSE)</f>
        <v>1.5329999999999997</v>
      </c>
      <c r="F43" s="209"/>
      <c r="G43" s="268"/>
      <c r="H43" s="136"/>
      <c r="I43" s="350"/>
      <c r="J43" s="99"/>
      <c r="L43" s="438"/>
      <c r="M43" s="433"/>
      <c r="N43" s="99"/>
      <c r="O43" s="434"/>
      <c r="P43" s="195"/>
    </row>
    <row r="44" spans="2:16" ht="21" thickBot="1" x14ac:dyDescent="0.3">
      <c r="B44" s="199">
        <f t="shared" si="6"/>
        <v>5</v>
      </c>
      <c r="C44" s="106" t="s">
        <v>71</v>
      </c>
      <c r="D44" s="107" t="s">
        <v>72</v>
      </c>
      <c r="E44" s="436">
        <f ca="1">VLOOKUP('Liste for tidtaking'!D10,'Liste for tidtaking'!D$5:H$78,5,FALSE)</f>
        <v>1.6049999999999998</v>
      </c>
      <c r="F44" s="209"/>
      <c r="G44" s="135"/>
      <c r="H44" s="136"/>
      <c r="J44" s="99"/>
      <c r="L44" s="438"/>
      <c r="M44" s="433"/>
      <c r="N44" s="99"/>
      <c r="O44" s="434"/>
      <c r="P44" s="195"/>
    </row>
    <row r="45" spans="2:16" ht="21" thickBot="1" x14ac:dyDescent="0.3">
      <c r="B45" s="199">
        <f t="shared" si="6"/>
        <v>6</v>
      </c>
      <c r="C45" s="106" t="s">
        <v>75</v>
      </c>
      <c r="D45" s="107" t="s">
        <v>76</v>
      </c>
      <c r="E45" s="436">
        <f ca="1">VLOOKUP('Liste for tidtaking'!D12,'Liste for tidtaking'!D$5:H$78,5,FALSE)</f>
        <v>2.1669999999999998</v>
      </c>
      <c r="F45" s="211"/>
      <c r="G45" s="18"/>
      <c r="H45" s="136"/>
      <c r="L45" s="438"/>
      <c r="M45" s="431"/>
      <c r="N45" s="99"/>
      <c r="O45" s="434"/>
    </row>
    <row r="46" spans="2:16" ht="21" thickBot="1" x14ac:dyDescent="0.3">
      <c r="B46" s="199">
        <f t="shared" si="6"/>
        <v>7</v>
      </c>
      <c r="C46" s="106" t="s">
        <v>77</v>
      </c>
      <c r="D46" s="107" t="s">
        <v>78</v>
      </c>
      <c r="E46" s="436">
        <f ca="1">VLOOKUP('Liste for tidtaking'!D13,'Liste for tidtaking'!D$5:H$78,5,FALSE)</f>
        <v>1.5689999999999997</v>
      </c>
      <c r="F46" s="209"/>
      <c r="G46" s="135"/>
      <c r="H46" s="136"/>
      <c r="I46" s="350"/>
      <c r="J46" s="99"/>
      <c r="L46" s="438"/>
      <c r="M46" s="433"/>
      <c r="N46" s="99"/>
      <c r="O46" s="434"/>
      <c r="P46" s="195"/>
    </row>
    <row r="47" spans="2:16" ht="21" thickBot="1" x14ac:dyDescent="0.3">
      <c r="B47" s="199">
        <f t="shared" si="6"/>
        <v>8</v>
      </c>
      <c r="C47" s="106" t="s">
        <v>272</v>
      </c>
      <c r="D47" s="107" t="s">
        <v>319</v>
      </c>
      <c r="E47" s="436">
        <f ca="1">VLOOKUP('Liste for tidtaking'!D14,'Liste for tidtaking'!D$5:H$78,5,FALSE)</f>
        <v>1.6541999999999997</v>
      </c>
      <c r="F47" s="208"/>
      <c r="G47" s="268"/>
      <c r="H47" s="136"/>
      <c r="I47" s="350"/>
      <c r="J47" s="99"/>
      <c r="L47" s="438"/>
      <c r="M47" s="433"/>
      <c r="N47" s="99"/>
      <c r="O47" s="434"/>
      <c r="P47" s="195"/>
    </row>
    <row r="48" spans="2:16" ht="21" thickBot="1" x14ac:dyDescent="0.3">
      <c r="B48" s="199">
        <f t="shared" si="6"/>
        <v>9</v>
      </c>
      <c r="C48" s="106" t="s">
        <v>83</v>
      </c>
      <c r="D48" s="107" t="s">
        <v>84</v>
      </c>
      <c r="E48" s="436">
        <f ca="1">VLOOKUP('Liste for tidtaking'!D18,'Liste for tidtaking'!D$5:H$78,5,FALSE)</f>
        <v>2.0029999999999997</v>
      </c>
      <c r="F48" s="209"/>
      <c r="G48" s="18"/>
      <c r="H48" s="136"/>
      <c r="I48" s="350"/>
      <c r="J48" s="99"/>
      <c r="L48" s="438"/>
      <c r="M48" s="433"/>
      <c r="N48" s="99"/>
      <c r="O48" s="434"/>
      <c r="P48" s="195"/>
    </row>
    <row r="49" spans="2:16" ht="21" thickBot="1" x14ac:dyDescent="0.3">
      <c r="B49" s="199">
        <f t="shared" si="6"/>
        <v>10</v>
      </c>
      <c r="C49" s="106" t="s">
        <v>85</v>
      </c>
      <c r="D49" s="107" t="s">
        <v>86</v>
      </c>
      <c r="E49" s="436">
        <f ca="1">VLOOKUP('Liste for tidtaking'!D19,'Liste for tidtaking'!D$5:H$78,5,FALSE)</f>
        <v>2.8169999999999993</v>
      </c>
      <c r="F49" s="208"/>
      <c r="G49" s="268"/>
      <c r="H49" s="136"/>
      <c r="L49" s="438"/>
      <c r="M49" s="431"/>
      <c r="N49" s="99"/>
      <c r="O49" s="434"/>
    </row>
    <row r="50" spans="2:16" ht="21" thickBot="1" x14ac:dyDescent="0.3">
      <c r="B50" s="199">
        <f t="shared" si="6"/>
        <v>11</v>
      </c>
      <c r="C50" s="106" t="s">
        <v>254</v>
      </c>
      <c r="D50" s="107" t="s">
        <v>90</v>
      </c>
      <c r="E50" s="436">
        <f ca="1">VLOOKUP('Liste for tidtaking'!D21,'Liste for tidtaking'!D$5:H$78,5,FALSE)</f>
        <v>2.3397999999999999</v>
      </c>
      <c r="F50" s="207"/>
      <c r="G50" s="200"/>
      <c r="H50" s="136"/>
      <c r="L50" s="438"/>
      <c r="M50" s="431"/>
      <c r="N50" s="99"/>
      <c r="O50" s="434"/>
    </row>
    <row r="51" spans="2:16" ht="21" thickBot="1" x14ac:dyDescent="0.3">
      <c r="B51" s="199">
        <f t="shared" si="6"/>
        <v>12</v>
      </c>
      <c r="C51" s="106" t="s">
        <v>93</v>
      </c>
      <c r="D51" s="107" t="s">
        <v>94</v>
      </c>
      <c r="E51" s="436">
        <f ca="1">VLOOKUP('Liste for tidtaking'!D24,'Liste for tidtaking'!D$5:H$78,5,FALSE)</f>
        <v>1.5329999999999997</v>
      </c>
      <c r="F51" s="208"/>
      <c r="G51" s="18"/>
      <c r="H51" s="136"/>
      <c r="J51" s="99"/>
      <c r="L51" s="438"/>
      <c r="M51" s="433"/>
      <c r="N51" s="99"/>
      <c r="O51" s="434"/>
      <c r="P51" s="195"/>
    </row>
    <row r="52" spans="2:16" ht="21" thickBot="1" x14ac:dyDescent="0.3">
      <c r="B52" s="199">
        <f t="shared" si="6"/>
        <v>13</v>
      </c>
      <c r="C52" s="106" t="s">
        <v>109</v>
      </c>
      <c r="D52" s="107" t="s">
        <v>110</v>
      </c>
      <c r="E52" s="436">
        <f ca="1">VLOOKUP('Liste for tidtaking'!D35,'Liste for tidtaking'!D$5:H$78,5,FALSE)</f>
        <v>2.0769999999999995</v>
      </c>
      <c r="F52" s="209"/>
      <c r="G52" s="135"/>
      <c r="H52" s="136"/>
      <c r="J52" s="99"/>
      <c r="L52" s="438"/>
      <c r="M52" s="433"/>
      <c r="N52" s="99"/>
      <c r="O52" s="434"/>
      <c r="P52" s="195"/>
    </row>
    <row r="53" spans="2:16" ht="21" thickBot="1" x14ac:dyDescent="0.3">
      <c r="B53" s="199">
        <f t="shared" si="6"/>
        <v>14</v>
      </c>
      <c r="C53" s="106" t="s">
        <v>111</v>
      </c>
      <c r="D53" s="107" t="s">
        <v>112</v>
      </c>
      <c r="E53" s="436">
        <f ca="1">VLOOKUP('Liste for tidtaking'!D36,'Liste for tidtaking'!D$5:H$78,5,FALSE)</f>
        <v>1.4609999999999999</v>
      </c>
      <c r="F53" s="209"/>
      <c r="G53" s="135"/>
      <c r="H53" s="136"/>
      <c r="I53" s="350"/>
      <c r="J53" s="99"/>
      <c r="L53" s="438"/>
      <c r="M53" s="433"/>
      <c r="N53" s="99"/>
      <c r="O53" s="434"/>
      <c r="P53" s="195"/>
    </row>
    <row r="54" spans="2:16" ht="21" thickBot="1" x14ac:dyDescent="0.3">
      <c r="B54" s="199">
        <f t="shared" si="6"/>
        <v>15</v>
      </c>
      <c r="C54" s="106" t="s">
        <v>113</v>
      </c>
      <c r="D54" s="107" t="s">
        <v>114</v>
      </c>
      <c r="E54" s="436">
        <f ca="1">VLOOKUP('Liste for tidtaking'!D38,'Liste for tidtaking'!D$5:H$78,5,FALSE)</f>
        <v>2.6998000000000002</v>
      </c>
      <c r="F54" s="208"/>
      <c r="G54" s="18"/>
      <c r="H54" s="136"/>
      <c r="L54" s="438"/>
      <c r="M54" s="431"/>
      <c r="N54" s="99"/>
      <c r="O54" s="434"/>
    </row>
    <row r="55" spans="2:16" ht="21" thickBot="1" x14ac:dyDescent="0.3">
      <c r="B55" s="199">
        <f t="shared" si="6"/>
        <v>16</v>
      </c>
      <c r="C55" s="106" t="s">
        <v>115</v>
      </c>
      <c r="D55" s="107" t="s">
        <v>116</v>
      </c>
      <c r="E55" s="436">
        <f ca="1">VLOOKUP('Liste for tidtaking'!D39,'Liste for tidtaking'!D$5:H$78,5,FALSE)</f>
        <v>2.0029999999999997</v>
      </c>
      <c r="F55" s="209"/>
      <c r="G55" s="135"/>
      <c r="H55" s="136"/>
      <c r="I55" s="350"/>
      <c r="J55" s="99"/>
      <c r="L55" s="438"/>
      <c r="M55" s="433"/>
      <c r="N55" s="99"/>
      <c r="O55" s="434"/>
      <c r="P55" s="195"/>
    </row>
    <row r="56" spans="2:16" ht="21" thickBot="1" x14ac:dyDescent="0.3">
      <c r="B56" s="199">
        <f t="shared" si="6"/>
        <v>17</v>
      </c>
      <c r="C56" s="106" t="s">
        <v>117</v>
      </c>
      <c r="D56" s="107" t="s">
        <v>118</v>
      </c>
      <c r="E56" s="436">
        <f ca="1">VLOOKUP('Liste for tidtaking'!D41,'Liste for tidtaking'!D$5:H$78,5,FALSE)</f>
        <v>2.2989999999999995</v>
      </c>
      <c r="F56" s="209"/>
      <c r="G56" s="135"/>
      <c r="H56" s="136"/>
      <c r="J56" s="99"/>
      <c r="L56" s="438"/>
      <c r="M56" s="433"/>
      <c r="N56" s="99"/>
      <c r="O56" s="434"/>
      <c r="P56" s="195"/>
    </row>
    <row r="57" spans="2:16" ht="21" thickBot="1" x14ac:dyDescent="0.3">
      <c r="B57" s="199">
        <f t="shared" si="6"/>
        <v>18</v>
      </c>
      <c r="C57" s="106" t="s">
        <v>125</v>
      </c>
      <c r="D57" s="107" t="s">
        <v>126</v>
      </c>
      <c r="E57" s="436">
        <f ca="1">VLOOKUP('Liste for tidtaking'!D47,'Liste for tidtaking'!D$5:H$78,5,FALSE)</f>
        <v>1.9489999999999998</v>
      </c>
      <c r="F57" s="209"/>
      <c r="G57" s="18"/>
      <c r="H57" s="136"/>
      <c r="L57" s="438"/>
      <c r="M57" s="431"/>
      <c r="N57" s="99"/>
      <c r="O57" s="434"/>
    </row>
    <row r="58" spans="2:16" ht="21" thickBot="1" x14ac:dyDescent="0.3">
      <c r="B58" s="199">
        <f t="shared" si="6"/>
        <v>19</v>
      </c>
      <c r="C58" s="106" t="s">
        <v>129</v>
      </c>
      <c r="D58" s="107" t="s">
        <v>130</v>
      </c>
      <c r="E58" s="436">
        <f ca="1">VLOOKUP('Liste for tidtaking'!D49,'Liste for tidtaking'!D$5:H$78,5,FALSE)</f>
        <v>2.0769999999999995</v>
      </c>
      <c r="F58" s="209"/>
      <c r="G58" s="135"/>
      <c r="H58" s="136"/>
      <c r="J58" s="99"/>
      <c r="L58" s="438"/>
      <c r="M58" s="433"/>
      <c r="N58" s="99"/>
      <c r="O58" s="434"/>
      <c r="P58" s="195"/>
    </row>
    <row r="59" spans="2:16" ht="21" thickBot="1" x14ac:dyDescent="0.3">
      <c r="B59" s="199">
        <f t="shared" si="6"/>
        <v>20</v>
      </c>
      <c r="C59" s="106" t="s">
        <v>131</v>
      </c>
      <c r="D59" s="107" t="s">
        <v>132</v>
      </c>
      <c r="E59" s="436">
        <f ca="1">VLOOKUP('Liste for tidtaking'!D50,'Liste for tidtaking'!D$5:H$78,5,FALSE)</f>
        <v>1.6549999999999998</v>
      </c>
      <c r="F59" s="209"/>
      <c r="G59" s="135"/>
      <c r="H59" s="136"/>
      <c r="I59" s="350"/>
      <c r="J59" s="99"/>
      <c r="L59" s="438"/>
      <c r="M59" s="433"/>
      <c r="N59" s="99"/>
      <c r="O59" s="434"/>
      <c r="P59" s="195"/>
    </row>
    <row r="60" spans="2:16" ht="21" thickBot="1" x14ac:dyDescent="0.3">
      <c r="B60" s="199">
        <f t="shared" si="6"/>
        <v>21</v>
      </c>
      <c r="C60" s="113" t="s">
        <v>73</v>
      </c>
      <c r="D60" s="201" t="s">
        <v>140</v>
      </c>
      <c r="E60" s="436">
        <f ca="1">VLOOKUP('Liste for tidtaking'!D55,'Liste for tidtaking'!D$5:H$78,5,FALSE)</f>
        <v>1.7049999999999998</v>
      </c>
      <c r="F60" s="210"/>
      <c r="G60" s="18"/>
      <c r="H60" s="136"/>
      <c r="L60" s="438"/>
      <c r="M60" s="431"/>
      <c r="N60" s="99"/>
      <c r="O60" s="434"/>
    </row>
    <row r="61" spans="2:16" ht="21" thickBot="1" x14ac:dyDescent="0.3">
      <c r="B61" s="199">
        <f t="shared" si="6"/>
        <v>22</v>
      </c>
      <c r="C61" s="113" t="s">
        <v>141</v>
      </c>
      <c r="D61" s="201" t="s">
        <v>142</v>
      </c>
      <c r="E61" s="436">
        <f ca="1">VLOOKUP('Liste for tidtaking'!D56,'Liste for tidtaking'!D$5:H$78,5,FALSE)</f>
        <v>1.8421999999999998</v>
      </c>
      <c r="F61" s="210"/>
      <c r="G61" s="18"/>
      <c r="H61" s="136"/>
      <c r="L61" s="438"/>
      <c r="M61" s="431"/>
      <c r="N61" s="99"/>
      <c r="O61" s="434"/>
    </row>
    <row r="62" spans="2:16" ht="21" thickBot="1" x14ac:dyDescent="0.3">
      <c r="B62" s="199">
        <f t="shared" si="6"/>
        <v>23</v>
      </c>
      <c r="C62" s="113" t="s">
        <v>145</v>
      </c>
      <c r="D62" s="108" t="s">
        <v>146</v>
      </c>
      <c r="E62" s="436">
        <f ca="1">VLOOKUP('Liste for tidtaking'!D58,'Liste for tidtaking'!D$5:H$78,5,FALSE)</f>
        <v>1.5689999999999997</v>
      </c>
      <c r="F62" s="210"/>
      <c r="G62" s="277"/>
      <c r="H62" s="136"/>
      <c r="L62" s="438"/>
      <c r="M62" s="431"/>
      <c r="N62" s="99"/>
      <c r="O62" s="434"/>
    </row>
    <row r="63" spans="2:16" ht="21" thickBot="1" x14ac:dyDescent="0.3">
      <c r="B63" s="199">
        <f t="shared" si="6"/>
        <v>24</v>
      </c>
      <c r="C63" s="113" t="s">
        <v>79</v>
      </c>
      <c r="D63" s="201" t="s">
        <v>147</v>
      </c>
      <c r="E63" s="436">
        <f ca="1">VLOOKUP('Liste for tidtaking'!D59,'Liste for tidtaking'!D$5:H$78,5,FALSE)</f>
        <v>1.9289999999999998</v>
      </c>
      <c r="F63" s="210"/>
      <c r="G63" s="18"/>
      <c r="H63" s="136"/>
      <c r="L63" s="438"/>
      <c r="M63" s="431"/>
      <c r="N63" s="99"/>
      <c r="O63" s="434"/>
    </row>
    <row r="64" spans="2:16" ht="21" thickBot="1" x14ac:dyDescent="0.3">
      <c r="B64" s="199">
        <f t="shared" si="6"/>
        <v>25</v>
      </c>
      <c r="C64" s="113" t="s">
        <v>150</v>
      </c>
      <c r="D64" s="201" t="s">
        <v>151</v>
      </c>
      <c r="E64" s="436">
        <f ca="1">VLOOKUP('Liste for tidtaking'!D62,'Liste for tidtaking'!D$5:H$78,5,FALSE)</f>
        <v>1.8065999999999998</v>
      </c>
      <c r="F64" s="210"/>
      <c r="G64" s="135"/>
      <c r="H64" s="136"/>
      <c r="I64" s="350"/>
      <c r="J64" s="99"/>
      <c r="L64" s="438"/>
      <c r="M64" s="433"/>
      <c r="N64" s="99"/>
      <c r="O64" s="432"/>
      <c r="P64" s="195"/>
    </row>
    <row r="65" spans="2:18" ht="21" thickBot="1" x14ac:dyDescent="0.3">
      <c r="B65" s="199">
        <f t="shared" si="6"/>
        <v>26</v>
      </c>
      <c r="C65" s="113" t="s">
        <v>152</v>
      </c>
      <c r="D65" s="108" t="s">
        <v>153</v>
      </c>
      <c r="E65" s="436">
        <f ca="1">VLOOKUP('Liste for tidtaking'!D63,'Liste for tidtaking'!D$5:H$78,5,FALSE)</f>
        <v>1.8049999999999997</v>
      </c>
      <c r="F65" s="210"/>
      <c r="G65" s="227"/>
      <c r="H65" s="136"/>
      <c r="L65" s="438"/>
      <c r="M65" s="431"/>
      <c r="N65" s="99"/>
      <c r="O65" s="434"/>
    </row>
    <row r="66" spans="2:18" ht="21" thickBot="1" x14ac:dyDescent="0.3">
      <c r="B66" s="199">
        <f t="shared" si="6"/>
        <v>27</v>
      </c>
      <c r="C66" s="113" t="s">
        <v>156</v>
      </c>
      <c r="D66" s="108" t="s">
        <v>157</v>
      </c>
      <c r="E66" s="436">
        <f ca="1">VLOOKUP('Liste for tidtaking'!D65,'Liste for tidtaking'!D$5:H$78,5,FALSE)</f>
        <v>1.8777999999999997</v>
      </c>
      <c r="F66" s="282"/>
      <c r="G66" s="135"/>
      <c r="H66" s="136"/>
      <c r="I66" s="350"/>
      <c r="J66" s="99"/>
      <c r="L66" s="438"/>
      <c r="M66" s="433"/>
      <c r="N66" s="99"/>
      <c r="O66" s="434"/>
      <c r="P66" s="195"/>
    </row>
    <row r="67" spans="2:18" ht="21" thickBot="1" x14ac:dyDescent="0.3">
      <c r="B67" s="199">
        <f t="shared" si="6"/>
        <v>28</v>
      </c>
      <c r="C67" s="113" t="s">
        <v>160</v>
      </c>
      <c r="D67" s="108" t="s">
        <v>161</v>
      </c>
      <c r="E67" s="436">
        <f ca="1">VLOOKUP('Liste for tidtaking'!D68,'Liste for tidtaking'!D$5:H$78,5,FALSE)</f>
        <v>2.2249999999999996</v>
      </c>
      <c r="F67" s="210"/>
      <c r="G67" s="18"/>
      <c r="H67" s="136"/>
      <c r="L67" s="438"/>
      <c r="M67" s="433"/>
      <c r="N67" s="99"/>
      <c r="O67" s="434"/>
      <c r="P67" s="195"/>
    </row>
    <row r="68" spans="2:18" ht="21" thickBot="1" x14ac:dyDescent="0.3">
      <c r="B68" s="199">
        <f t="shared" si="6"/>
        <v>29</v>
      </c>
      <c r="C68" s="108" t="s">
        <v>167</v>
      </c>
      <c r="D68" s="108" t="s">
        <v>168</v>
      </c>
      <c r="E68" s="436">
        <f ca="1">VLOOKUP('Liste for tidtaking'!D73,'Liste for tidtaking'!D$5:H$78,5,FALSE)</f>
        <v>2.2989999999999995</v>
      </c>
      <c r="F68" s="17"/>
      <c r="G68" s="135"/>
      <c r="H68" s="136"/>
      <c r="I68" s="350"/>
      <c r="L68" s="438"/>
      <c r="M68" s="431"/>
      <c r="N68" s="99"/>
      <c r="O68" s="432"/>
    </row>
    <row r="69" spans="2:18" ht="21" thickBot="1" x14ac:dyDescent="0.3">
      <c r="B69" s="199">
        <f t="shared" si="6"/>
        <v>30</v>
      </c>
      <c r="C69" s="108" t="s">
        <v>171</v>
      </c>
      <c r="D69" s="108" t="s">
        <v>172</v>
      </c>
      <c r="E69" s="436">
        <f ca="1">VLOOKUP('Liste for tidtaking'!D75,'Liste for tidtaking'!D$5:H$78,5,FALSE)</f>
        <v>1.8549999999999998</v>
      </c>
      <c r="F69" s="86"/>
      <c r="G69" s="135"/>
      <c r="H69" s="136"/>
      <c r="I69" s="350"/>
      <c r="J69" s="99"/>
      <c r="L69" s="438"/>
      <c r="M69" s="433"/>
      <c r="N69" s="99"/>
      <c r="O69" s="432"/>
      <c r="P69" s="195"/>
    </row>
    <row r="70" spans="2:18" ht="19" x14ac:dyDescent="0.25">
      <c r="B70" s="39"/>
      <c r="C70" s="39"/>
      <c r="D70" s="39"/>
      <c r="E70" s="39"/>
      <c r="F70" s="348"/>
      <c r="G70" s="227"/>
      <c r="H70" s="349"/>
      <c r="M70" s="435"/>
      <c r="N70" s="435"/>
      <c r="O70" s="435"/>
    </row>
    <row r="71" spans="2:18" ht="19" x14ac:dyDescent="0.25">
      <c r="B71" s="39"/>
      <c r="C71" s="39"/>
      <c r="D71" s="39"/>
      <c r="E71" s="39"/>
      <c r="F71" s="348"/>
      <c r="G71" s="227"/>
      <c r="H71" s="349"/>
    </row>
    <row r="72" spans="2:18" ht="19" x14ac:dyDescent="0.25">
      <c r="B72" s="39"/>
      <c r="C72" s="39"/>
      <c r="D72" s="39"/>
      <c r="E72" s="39"/>
      <c r="F72" s="348"/>
      <c r="G72" s="227"/>
      <c r="H72" s="349"/>
    </row>
    <row r="73" spans="2:18" ht="19" x14ac:dyDescent="0.25">
      <c r="B73" s="39"/>
      <c r="C73" s="39"/>
      <c r="D73" s="39"/>
      <c r="E73" s="39"/>
      <c r="F73" s="348"/>
      <c r="G73" s="227"/>
      <c r="H73" s="349"/>
    </row>
    <row r="74" spans="2:18" ht="19" x14ac:dyDescent="0.25">
      <c r="B74" s="39"/>
      <c r="C74" s="39"/>
      <c r="D74" s="39"/>
      <c r="E74" s="39"/>
      <c r="F74" s="348"/>
      <c r="G74" s="227"/>
      <c r="H74" s="349"/>
    </row>
    <row r="75" spans="2:18" ht="19" x14ac:dyDescent="0.25">
      <c r="B75" s="39"/>
      <c r="C75" s="39"/>
      <c r="D75" s="39"/>
      <c r="E75" s="39"/>
      <c r="F75" s="348"/>
      <c r="G75" s="227"/>
      <c r="H75" s="349"/>
    </row>
    <row r="76" spans="2:18" ht="19" x14ac:dyDescent="0.25">
      <c r="B76" s="39"/>
      <c r="C76" s="39"/>
      <c r="D76" s="39"/>
      <c r="E76" s="39"/>
      <c r="F76" s="348"/>
      <c r="G76" s="227"/>
      <c r="H76" s="349"/>
    </row>
    <row r="77" spans="2:18" ht="19" x14ac:dyDescent="0.25">
      <c r="F77" s="15"/>
      <c r="G77" s="15"/>
      <c r="R77" s="114"/>
    </row>
    <row r="78" spans="2:18" x14ac:dyDescent="0.2">
      <c r="D78" t="s">
        <v>173</v>
      </c>
      <c r="F78" s="196">
        <f>COUNT(F8:F77)+COUNTIF(F8:F77,"Brutt")+COUNTIF(F8:F77,"(*)")</f>
        <v>2</v>
      </c>
      <c r="G78" s="196">
        <f>COUNT(G8:G77)+COUNTIF(G8:G77,"Brutt")+COUNTIF(G8:G77,"(*)")</f>
        <v>28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IF(SUM(F8:F77)=0," ",AVERAGE(F8:F77))</f>
        <v>1.5428240740740741E-2</v>
      </c>
      <c r="G80" s="103">
        <f>IF(SUM(G8:G77)=0," ",AVERAGE(G8:G77))</f>
        <v>2.0121313443072705E-2</v>
      </c>
      <c r="H80" s="103">
        <f>IF(SUM(F8:H77)=0," ",AVERAGE(F8:H77))</f>
        <v>1.9797653256704982E-2</v>
      </c>
    </row>
    <row r="81" spans="6:7" x14ac:dyDescent="0.2">
      <c r="F81" s="15"/>
      <c r="G81" s="15"/>
    </row>
    <row r="82" spans="6:7" x14ac:dyDescent="0.2">
      <c r="G82" s="15"/>
    </row>
  </sheetData>
  <autoFilter ref="B7:P66" xr:uid="{1CC83E89-2611-AC4C-B712-930F59FE1D38}">
    <sortState xmlns:xlrd2="http://schemas.microsoft.com/office/spreadsheetml/2017/richdata2" ref="B8:P69">
      <sortCondition ref="M7:M69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AFB74-6841-E847-848E-404ED92ABAE1}">
  <dimension ref="A1:U82"/>
  <sheetViews>
    <sheetView workbookViewId="0">
      <selection activeCell="G3" sqref="G3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21" x14ac:dyDescent="0.2">
      <c r="A1" s="15"/>
      <c r="G1" s="15"/>
    </row>
    <row r="2" spans="1:21" x14ac:dyDescent="0.2">
      <c r="G2" s="15"/>
    </row>
    <row r="3" spans="1:21" ht="26" x14ac:dyDescent="0.3">
      <c r="B3" s="21" t="s">
        <v>335</v>
      </c>
      <c r="C3" s="266" t="s">
        <v>334</v>
      </c>
      <c r="F3" s="15"/>
      <c r="G3" s="15"/>
    </row>
    <row r="4" spans="1:21" ht="17" thickBot="1" x14ac:dyDescent="0.25">
      <c r="B4" s="15"/>
      <c r="F4" s="15"/>
      <c r="G4" s="15"/>
    </row>
    <row r="5" spans="1:21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21" ht="20" thickBot="1" x14ac:dyDescent="0.3">
      <c r="B6" s="104"/>
      <c r="C6" s="198"/>
      <c r="D6" s="198"/>
      <c r="E6" s="198"/>
      <c r="F6" s="226">
        <v>1.7</v>
      </c>
      <c r="G6" s="204">
        <v>2.6</v>
      </c>
      <c r="H6" s="204"/>
      <c r="J6" s="194"/>
      <c r="K6" s="194"/>
      <c r="M6" s="431"/>
      <c r="O6" s="432"/>
    </row>
    <row r="7" spans="1:21" ht="20" thickBot="1" x14ac:dyDescent="0.3">
      <c r="B7" s="104"/>
      <c r="C7" s="212"/>
      <c r="D7" s="212"/>
      <c r="E7" s="212"/>
      <c r="F7" s="206"/>
      <c r="G7" s="200"/>
      <c r="H7" s="136"/>
      <c r="M7" s="431"/>
      <c r="O7" s="432"/>
      <c r="Q7" s="111" t="s">
        <v>201</v>
      </c>
    </row>
    <row r="8" spans="1:21" ht="21" thickBot="1" x14ac:dyDescent="0.3">
      <c r="B8" s="199">
        <f t="shared" ref="B8:B38" si="0">B7+1</f>
        <v>1</v>
      </c>
      <c r="C8" s="106" t="s">
        <v>135</v>
      </c>
      <c r="D8" s="107" t="s">
        <v>136</v>
      </c>
      <c r="E8" s="436">
        <f ca="1">VLOOKUP('Liste for tidtaking'!D52,'Liste for tidtaking'!D$5:H$78,5,FALSE)</f>
        <v>1.3989999999999998</v>
      </c>
      <c r="F8" s="209"/>
      <c r="G8" s="86">
        <v>2.1099537037037038E-2</v>
      </c>
      <c r="H8" s="136"/>
      <c r="I8" s="350">
        <f t="shared" ref="I8:I35" si="1">IF(F8&gt;0,F8/F$6,G8/G$6)</f>
        <v>8.1152065527065522E-3</v>
      </c>
      <c r="J8" s="99">
        <f>(F8-INT(F8))*24*60*60*G$6/F$6+(G8-INT(G8))*24*60*60</f>
        <v>1823</v>
      </c>
      <c r="K8">
        <v>1</v>
      </c>
      <c r="L8" s="438">
        <f t="shared" ref="L8:L38" si="2">1-(K8-0.5)/(F$78+G$78)</f>
        <v>0.98333333333333328</v>
      </c>
      <c r="M8" s="495">
        <f t="shared" ref="M8:M38" ca="1" si="3">I8/E8</f>
        <v>5.8007194801333473E-3</v>
      </c>
      <c r="N8" s="99">
        <v>4</v>
      </c>
      <c r="O8" s="439">
        <f t="shared" ref="O8:O38" si="4">1-(N8-0.5)/(F$78+G$78)</f>
        <v>0.8833333333333333</v>
      </c>
      <c r="P8" s="195"/>
      <c r="Q8" s="110" t="s">
        <v>202</v>
      </c>
      <c r="R8" s="110"/>
      <c r="S8" s="111" t="s">
        <v>203</v>
      </c>
      <c r="T8" s="219"/>
      <c r="U8" s="350"/>
    </row>
    <row r="9" spans="1:21" ht="21" thickBot="1" x14ac:dyDescent="0.3">
      <c r="B9" s="199">
        <f t="shared" si="0"/>
        <v>2</v>
      </c>
      <c r="C9" s="106" t="s">
        <v>65</v>
      </c>
      <c r="D9" s="107" t="s">
        <v>66</v>
      </c>
      <c r="E9" s="436">
        <f ca="1">VLOOKUP('Liste for tidtaking'!D6,'Liste for tidtaking'!D$5:H$78,5,FALSE)</f>
        <v>1.5689999999999997</v>
      </c>
      <c r="F9" s="208"/>
      <c r="G9" s="135">
        <v>2.1342592592592594E-2</v>
      </c>
      <c r="H9" s="18"/>
      <c r="I9" s="350">
        <f t="shared" si="1"/>
        <v>8.2086894586894596E-3</v>
      </c>
      <c r="J9" s="99"/>
      <c r="K9">
        <v>2</v>
      </c>
      <c r="L9" s="438">
        <f t="shared" si="2"/>
        <v>0.95</v>
      </c>
      <c r="M9" s="495">
        <f t="shared" ca="1" si="3"/>
        <v>5.2317969781322249E-3</v>
      </c>
      <c r="N9" s="99">
        <v>2</v>
      </c>
      <c r="O9" s="439">
        <f t="shared" si="4"/>
        <v>0.95</v>
      </c>
      <c r="P9" s="195"/>
      <c r="Q9" s="110" t="s">
        <v>205</v>
      </c>
      <c r="R9" s="110"/>
      <c r="S9" s="111" t="s">
        <v>206</v>
      </c>
      <c r="T9" s="219"/>
      <c r="U9" s="350"/>
    </row>
    <row r="10" spans="1:21" ht="21" thickBot="1" x14ac:dyDescent="0.3">
      <c r="B10" s="199">
        <f t="shared" si="0"/>
        <v>3</v>
      </c>
      <c r="C10" s="106" t="s">
        <v>121</v>
      </c>
      <c r="D10" s="107" t="s">
        <v>122</v>
      </c>
      <c r="E10" s="436">
        <f ca="1">VLOOKUP('Liste for tidtaking'!D43,'Liste for tidtaking'!D$5:H$78,5,FALSE)</f>
        <v>1.4609999999999999</v>
      </c>
      <c r="F10" s="209"/>
      <c r="G10" s="86">
        <v>2.2835648148148147E-2</v>
      </c>
      <c r="H10" s="136"/>
      <c r="I10" s="350">
        <f t="shared" si="1"/>
        <v>8.7829415954415943E-3</v>
      </c>
      <c r="J10" s="99">
        <f t="shared" ref="J10:J18" si="5">(F10-INT(F10))*24*60*60*G$6/F$6+(G10-INT(G10))*24*60*60</f>
        <v>1973</v>
      </c>
      <c r="K10">
        <v>3</v>
      </c>
      <c r="L10" s="438">
        <f t="shared" si="2"/>
        <v>0.91666666666666663</v>
      </c>
      <c r="M10" s="495">
        <f t="shared" ca="1" si="3"/>
        <v>6.0115958901037613E-3</v>
      </c>
      <c r="N10" s="99">
        <v>7</v>
      </c>
      <c r="O10" s="439">
        <f t="shared" si="4"/>
        <v>0.78333333333333333</v>
      </c>
      <c r="P10" s="195"/>
      <c r="Q10" s="110" t="s">
        <v>179</v>
      </c>
      <c r="R10" s="110"/>
      <c r="S10" s="111" t="s">
        <v>7</v>
      </c>
    </row>
    <row r="11" spans="1:21" ht="21" thickBot="1" x14ac:dyDescent="0.3">
      <c r="B11" s="199">
        <f t="shared" si="0"/>
        <v>4</v>
      </c>
      <c r="C11" s="106" t="s">
        <v>63</v>
      </c>
      <c r="D11" s="107" t="s">
        <v>99</v>
      </c>
      <c r="E11" s="436">
        <f ca="1">VLOOKUP('Liste for tidtaking'!D27,'Liste for tidtaking'!D$5:H$78,5,FALSE)</f>
        <v>1.4969999999999999</v>
      </c>
      <c r="F11" s="209"/>
      <c r="G11" s="135">
        <v>2.3599537037037037E-2</v>
      </c>
      <c r="H11" s="136"/>
      <c r="I11" s="350">
        <f t="shared" si="1"/>
        <v>9.0767450142450138E-3</v>
      </c>
      <c r="J11" s="99">
        <f t="shared" si="5"/>
        <v>2038.9999999999995</v>
      </c>
      <c r="K11">
        <v>4</v>
      </c>
      <c r="L11" s="438">
        <f t="shared" si="2"/>
        <v>0.8833333333333333</v>
      </c>
      <c r="M11" s="495">
        <f t="shared" ca="1" si="3"/>
        <v>6.0632899226753601E-3</v>
      </c>
      <c r="N11" s="99">
        <v>8</v>
      </c>
      <c r="O11" s="439">
        <f t="shared" si="4"/>
        <v>0.75</v>
      </c>
      <c r="P11" s="195"/>
      <c r="Q11" s="110" t="s">
        <v>287</v>
      </c>
      <c r="S11" s="111" t="s">
        <v>62</v>
      </c>
    </row>
    <row r="12" spans="1:21" ht="21" thickBot="1" x14ac:dyDescent="0.3">
      <c r="B12" s="199">
        <f t="shared" si="0"/>
        <v>5</v>
      </c>
      <c r="C12" s="106" t="s">
        <v>127</v>
      </c>
      <c r="D12" s="107" t="s">
        <v>128</v>
      </c>
      <c r="E12" s="436">
        <f ca="1">VLOOKUP('Liste for tidtaking'!D48,'Liste for tidtaking'!D$5:H$78,5,FALSE)</f>
        <v>1.4969999999999999</v>
      </c>
      <c r="F12" s="209"/>
      <c r="G12" s="86">
        <v>2.4074074074074074E-2</v>
      </c>
      <c r="H12" s="136"/>
      <c r="I12" s="350">
        <f t="shared" si="1"/>
        <v>9.2592592592592587E-3</v>
      </c>
      <c r="J12" s="99">
        <f t="shared" si="5"/>
        <v>2080</v>
      </c>
      <c r="K12">
        <v>5</v>
      </c>
      <c r="L12" s="438">
        <f t="shared" si="2"/>
        <v>0.85</v>
      </c>
      <c r="M12" s="495">
        <f t="shared" ca="1" si="3"/>
        <v>6.1852099260248893E-3</v>
      </c>
      <c r="N12" s="99">
        <v>9</v>
      </c>
      <c r="O12" s="439">
        <f t="shared" si="4"/>
        <v>0.71666666666666667</v>
      </c>
      <c r="P12" s="195"/>
      <c r="Q12" s="111" t="s">
        <v>208</v>
      </c>
    </row>
    <row r="13" spans="1:21" ht="21" thickBot="1" x14ac:dyDescent="0.3">
      <c r="B13" s="199">
        <f t="shared" si="0"/>
        <v>6</v>
      </c>
      <c r="C13" s="106" t="s">
        <v>107</v>
      </c>
      <c r="D13" s="107" t="s">
        <v>108</v>
      </c>
      <c r="E13" s="436">
        <f ca="1">VLOOKUP('Liste for tidtaking'!D34,'Liste for tidtaking'!D$5:H$78,5,FALSE)</f>
        <v>1.6549999999999998</v>
      </c>
      <c r="F13" s="209"/>
      <c r="G13" s="135">
        <v>2.4699074074074075E-2</v>
      </c>
      <c r="H13" s="136"/>
      <c r="I13" s="350">
        <f t="shared" si="1"/>
        <v>9.499643874643875E-3</v>
      </c>
      <c r="J13" s="99">
        <f t="shared" si="5"/>
        <v>2134</v>
      </c>
      <c r="K13" s="99">
        <v>6</v>
      </c>
      <c r="L13" s="438">
        <f t="shared" si="2"/>
        <v>0.81666666666666665</v>
      </c>
      <c r="M13" s="495">
        <f t="shared" ca="1" si="3"/>
        <v>5.7399660873981122E-3</v>
      </c>
      <c r="N13" s="99">
        <v>3</v>
      </c>
      <c r="O13" s="439">
        <f t="shared" si="4"/>
        <v>0.91666666666666663</v>
      </c>
      <c r="P13" s="195"/>
      <c r="Q13" s="111"/>
    </row>
    <row r="14" spans="1:21" ht="21" thickBot="1" x14ac:dyDescent="0.3">
      <c r="B14" s="199">
        <f t="shared" si="0"/>
        <v>7</v>
      </c>
      <c r="C14" s="106" t="s">
        <v>139</v>
      </c>
      <c r="D14" s="107" t="s">
        <v>138</v>
      </c>
      <c r="E14" s="436">
        <f ca="1">VLOOKUP('Liste for tidtaking'!D53,'Liste for tidtaking'!D$5:H$78,5,FALSE)</f>
        <v>2.0362</v>
      </c>
      <c r="F14" s="209"/>
      <c r="G14" s="135">
        <v>2.5277777777777777E-2</v>
      </c>
      <c r="H14" s="136"/>
      <c r="I14" s="350">
        <f t="shared" si="1"/>
        <v>9.7222222222222224E-3</v>
      </c>
      <c r="J14" s="99">
        <f t="shared" si="5"/>
        <v>2184</v>
      </c>
      <c r="K14">
        <v>7</v>
      </c>
      <c r="L14" s="438">
        <f t="shared" si="2"/>
        <v>0.78333333333333333</v>
      </c>
      <c r="M14" s="495">
        <f t="shared" ca="1" si="3"/>
        <v>4.7746892359405869E-3</v>
      </c>
      <c r="N14" s="99">
        <v>1</v>
      </c>
      <c r="O14" s="439">
        <f t="shared" si="4"/>
        <v>0.98333333333333328</v>
      </c>
      <c r="P14" s="195"/>
    </row>
    <row r="15" spans="1:21" ht="21" thickBot="1" x14ac:dyDescent="0.3">
      <c r="B15" s="199">
        <f t="shared" si="0"/>
        <v>8</v>
      </c>
      <c r="C15" s="106" t="s">
        <v>117</v>
      </c>
      <c r="D15" s="107" t="s">
        <v>166</v>
      </c>
      <c r="E15" s="436">
        <f ca="1">VLOOKUP('Liste for tidtaking'!D71,'Liste for tidtaking'!D$5:H$78,5,FALSE)</f>
        <v>1.7049999999999998</v>
      </c>
      <c r="F15" s="86"/>
      <c r="G15" s="86">
        <v>2.6388888888888889E-2</v>
      </c>
      <c r="H15" s="136"/>
      <c r="I15" s="350">
        <f t="shared" si="1"/>
        <v>1.014957264957265E-2</v>
      </c>
      <c r="J15" s="99">
        <f t="shared" si="5"/>
        <v>2280</v>
      </c>
      <c r="K15">
        <v>8</v>
      </c>
      <c r="L15" s="438">
        <f t="shared" si="2"/>
        <v>0.75</v>
      </c>
      <c r="M15" s="495">
        <f t="shared" ca="1" si="3"/>
        <v>5.9528285334736952E-3</v>
      </c>
      <c r="N15" s="99">
        <v>6</v>
      </c>
      <c r="O15" s="439">
        <f t="shared" si="4"/>
        <v>0.81666666666666665</v>
      </c>
      <c r="P15" s="195"/>
    </row>
    <row r="16" spans="1:21" ht="21" thickBot="1" x14ac:dyDescent="0.3">
      <c r="B16" s="199">
        <f t="shared" si="0"/>
        <v>9</v>
      </c>
      <c r="C16" s="106" t="s">
        <v>164</v>
      </c>
      <c r="D16" s="107" t="s">
        <v>165</v>
      </c>
      <c r="E16" s="436">
        <f ca="1">VLOOKUP('Liste for tidtaking'!D70,'Liste for tidtaking'!D$5:H$78,5,FALSE)</f>
        <v>1.4969999999999999</v>
      </c>
      <c r="F16" s="208"/>
      <c r="G16" s="135">
        <v>2.732638888888889E-2</v>
      </c>
      <c r="H16" s="136"/>
      <c r="I16" s="350">
        <f t="shared" si="1"/>
        <v>1.0510149572649572E-2</v>
      </c>
      <c r="J16" s="99">
        <f t="shared" si="5"/>
        <v>2361</v>
      </c>
      <c r="K16">
        <v>9</v>
      </c>
      <c r="L16" s="438">
        <f t="shared" si="2"/>
        <v>0.71666666666666667</v>
      </c>
      <c r="M16" s="495">
        <f t="shared" ca="1" si="3"/>
        <v>7.0208079977619057E-3</v>
      </c>
      <c r="N16" s="99">
        <v>14</v>
      </c>
      <c r="O16" s="439">
        <f t="shared" si="4"/>
        <v>0.55000000000000004</v>
      </c>
      <c r="P16" s="195"/>
    </row>
    <row r="17" spans="2:16" ht="21" thickBot="1" x14ac:dyDescent="0.3">
      <c r="B17" s="199">
        <f t="shared" si="0"/>
        <v>10</v>
      </c>
      <c r="C17" s="106" t="s">
        <v>102</v>
      </c>
      <c r="D17" s="107" t="s">
        <v>103</v>
      </c>
      <c r="E17" s="436">
        <f ca="1">VLOOKUP('Liste for tidtaking'!D29,'Liste for tidtaking'!D$5:H$78,5,FALSE)</f>
        <v>1.4609999999999999</v>
      </c>
      <c r="F17" s="209"/>
      <c r="G17" s="135">
        <v>2.8229166666666666E-2</v>
      </c>
      <c r="H17" s="136"/>
      <c r="I17" s="350">
        <f t="shared" si="1"/>
        <v>1.0857371794871794E-2</v>
      </c>
      <c r="J17" s="99">
        <f t="shared" si="5"/>
        <v>2439</v>
      </c>
      <c r="K17">
        <v>10</v>
      </c>
      <c r="L17" s="438">
        <f t="shared" si="2"/>
        <v>0.68333333333333335</v>
      </c>
      <c r="M17" s="495">
        <f t="shared" ca="1" si="3"/>
        <v>7.4314659786939054E-3</v>
      </c>
      <c r="N17" s="99">
        <v>18</v>
      </c>
      <c r="O17" s="439">
        <f t="shared" si="4"/>
        <v>0.41666666666666663</v>
      </c>
      <c r="P17" s="195"/>
    </row>
    <row r="18" spans="2:16" ht="21" thickBot="1" x14ac:dyDescent="0.3">
      <c r="B18" s="199">
        <f t="shared" si="0"/>
        <v>11</v>
      </c>
      <c r="C18" s="106" t="s">
        <v>169</v>
      </c>
      <c r="D18" s="107" t="s">
        <v>170</v>
      </c>
      <c r="E18" s="436">
        <f ca="1">VLOOKUP('Liste for tidtaking'!D74,'Liste for tidtaking'!D$5:H$78,5,FALSE)</f>
        <v>1.5689999999999997</v>
      </c>
      <c r="F18" s="208"/>
      <c r="G18" s="135">
        <v>2.9976851851851852E-2</v>
      </c>
      <c r="H18" s="136"/>
      <c r="I18" s="350">
        <f t="shared" si="1"/>
        <v>1.1529558404558405E-2</v>
      </c>
      <c r="J18" s="99">
        <f t="shared" si="5"/>
        <v>2590</v>
      </c>
      <c r="K18">
        <v>11</v>
      </c>
      <c r="L18" s="438">
        <f t="shared" si="2"/>
        <v>0.65</v>
      </c>
      <c r="M18" s="495">
        <f t="shared" ca="1" si="3"/>
        <v>7.3483482501965625E-3</v>
      </c>
      <c r="N18" s="99">
        <v>16</v>
      </c>
      <c r="O18" s="439">
        <f t="shared" si="4"/>
        <v>0.48333333333333328</v>
      </c>
      <c r="P18" s="195"/>
    </row>
    <row r="19" spans="2:16" ht="21" thickBot="1" x14ac:dyDescent="0.3">
      <c r="B19" s="199">
        <f t="shared" si="0"/>
        <v>12</v>
      </c>
      <c r="C19" s="106" t="s">
        <v>69</v>
      </c>
      <c r="D19" s="107" t="s">
        <v>70</v>
      </c>
      <c r="E19" s="436">
        <f ca="1">VLOOKUP('Liste for tidtaking'!D9,'Liste for tidtaking'!D$5:H$78,5,FALSE)</f>
        <v>1.5329999999999997</v>
      </c>
      <c r="F19" s="209"/>
      <c r="G19" s="135">
        <v>3.0474537037037036E-2</v>
      </c>
      <c r="H19" s="136"/>
      <c r="I19" s="350">
        <f t="shared" si="1"/>
        <v>1.1720975783475782E-2</v>
      </c>
      <c r="J19" s="99"/>
      <c r="K19">
        <v>12</v>
      </c>
      <c r="L19" s="438">
        <f t="shared" si="2"/>
        <v>0.6166666666666667</v>
      </c>
      <c r="M19" s="495">
        <f t="shared" ca="1" si="3"/>
        <v>7.6457767667813337E-3</v>
      </c>
      <c r="N19" s="99">
        <v>19</v>
      </c>
      <c r="O19" s="439">
        <f t="shared" si="4"/>
        <v>0.3833333333333333</v>
      </c>
      <c r="P19" s="195"/>
    </row>
    <row r="20" spans="2:16" ht="21" thickBot="1" x14ac:dyDescent="0.3">
      <c r="B20" s="199">
        <f t="shared" si="0"/>
        <v>13</v>
      </c>
      <c r="C20" s="106" t="s">
        <v>77</v>
      </c>
      <c r="D20" s="107" t="s">
        <v>78</v>
      </c>
      <c r="E20" s="436">
        <f ca="1">VLOOKUP('Liste for tidtaking'!D13,'Liste for tidtaking'!D$5:H$78,5,FALSE)</f>
        <v>1.5689999999999997</v>
      </c>
      <c r="F20" s="209"/>
      <c r="G20" s="135">
        <v>3.1469907407407405E-2</v>
      </c>
      <c r="H20" s="136"/>
      <c r="I20" s="350">
        <f t="shared" si="1"/>
        <v>1.2103810541310539E-2</v>
      </c>
      <c r="J20" s="99"/>
      <c r="K20">
        <v>13</v>
      </c>
      <c r="L20" s="438">
        <f t="shared" si="2"/>
        <v>0.58333333333333326</v>
      </c>
      <c r="M20" s="495">
        <f t="shared" ca="1" si="3"/>
        <v>7.7143470626580887E-3</v>
      </c>
      <c r="N20" s="99">
        <v>20</v>
      </c>
      <c r="O20" s="439">
        <f t="shared" si="4"/>
        <v>0.35</v>
      </c>
      <c r="P20" s="195"/>
    </row>
    <row r="21" spans="2:16" ht="21" thickBot="1" x14ac:dyDescent="0.3">
      <c r="B21" s="199">
        <f t="shared" si="0"/>
        <v>14</v>
      </c>
      <c r="C21" s="106" t="s">
        <v>81</v>
      </c>
      <c r="D21" s="107" t="s">
        <v>82</v>
      </c>
      <c r="E21" s="436">
        <f ca="1">VLOOKUP('Liste for tidtaking'!D16,'Liste for tidtaking'!D$5:H$78,5,FALSE)</f>
        <v>1.8049999999999997</v>
      </c>
      <c r="F21" s="209"/>
      <c r="G21" s="135">
        <v>3.1944444444444442E-2</v>
      </c>
      <c r="H21" s="136"/>
      <c r="I21" s="350">
        <f t="shared" si="1"/>
        <v>1.2286324786324784E-2</v>
      </c>
      <c r="J21" s="99">
        <f>(F21-INT(F21))*24*60*60+(G21-INT(G21))*24*60*60*F$6/G$6</f>
        <v>1804.6153846153845</v>
      </c>
      <c r="K21">
        <v>14</v>
      </c>
      <c r="L21" s="438">
        <f t="shared" si="2"/>
        <v>0.55000000000000004</v>
      </c>
      <c r="M21" s="495">
        <f t="shared" ca="1" si="3"/>
        <v>6.8068281364680253E-3</v>
      </c>
      <c r="N21" s="99">
        <v>12</v>
      </c>
      <c r="O21" s="439">
        <f t="shared" si="4"/>
        <v>0.6166666666666667</v>
      </c>
      <c r="P21" s="195"/>
    </row>
    <row r="22" spans="2:16" ht="21" thickBot="1" x14ac:dyDescent="0.3">
      <c r="B22" s="199">
        <f t="shared" si="0"/>
        <v>15</v>
      </c>
      <c r="C22" s="106" t="s">
        <v>89</v>
      </c>
      <c r="D22" s="107" t="s">
        <v>320</v>
      </c>
      <c r="E22" s="436">
        <f ca="1">VLOOKUP('Liste for tidtaking'!D22,'Liste for tidtaking'!D$5:H$78,5,FALSE)</f>
        <v>1.7549999999999999</v>
      </c>
      <c r="F22" s="209"/>
      <c r="G22" s="135">
        <v>3.2210648148148148E-2</v>
      </c>
      <c r="H22" s="136"/>
      <c r="I22" s="350">
        <f t="shared" si="1"/>
        <v>1.2388710826210826E-2</v>
      </c>
      <c r="J22" s="99">
        <f>(F22-INT(F22))*24*60*60*G$6/F$6+(G22-INT(G22))*24*60*60</f>
        <v>2783.0000000000005</v>
      </c>
      <c r="K22">
        <v>15</v>
      </c>
      <c r="L22" s="438">
        <f t="shared" si="2"/>
        <v>0.51666666666666661</v>
      </c>
      <c r="M22" s="495">
        <f t="shared" ca="1" si="3"/>
        <v>7.0590944878694169E-3</v>
      </c>
      <c r="N22" s="99">
        <v>15</v>
      </c>
      <c r="O22" s="439">
        <f t="shared" si="4"/>
        <v>0.51666666666666661</v>
      </c>
      <c r="P22" s="195"/>
    </row>
    <row r="23" spans="2:16" ht="21" thickBot="1" x14ac:dyDescent="0.3">
      <c r="B23" s="199">
        <f t="shared" si="0"/>
        <v>16</v>
      </c>
      <c r="C23" s="106" t="s">
        <v>91</v>
      </c>
      <c r="D23" s="107" t="s">
        <v>92</v>
      </c>
      <c r="E23" s="436">
        <f ca="1">VLOOKUP('Liste for tidtaking'!D23,'Liste for tidtaking'!D$5:H$78,5,FALSE)</f>
        <v>1.6049999999999998</v>
      </c>
      <c r="F23" s="302"/>
      <c r="G23" s="86">
        <v>3.2488425925925928E-2</v>
      </c>
      <c r="H23" s="136"/>
      <c r="I23" s="350">
        <f t="shared" si="1"/>
        <v>1.2495548433048433E-2</v>
      </c>
      <c r="J23" s="99">
        <f>(F23-INT(F23))*24*60*60*G$6/F$6+(G23-INT(G23))*24*60*60</f>
        <v>2807</v>
      </c>
      <c r="K23">
        <v>16</v>
      </c>
      <c r="L23" s="438">
        <f t="shared" si="2"/>
        <v>0.48333333333333328</v>
      </c>
      <c r="M23" s="495">
        <f t="shared" ca="1" si="3"/>
        <v>7.7853884318058782E-3</v>
      </c>
      <c r="N23" s="99">
        <v>21</v>
      </c>
      <c r="O23" s="439">
        <f t="shared" si="4"/>
        <v>0.31666666666666665</v>
      </c>
      <c r="P23" s="195"/>
    </row>
    <row r="24" spans="2:16" ht="21" thickBot="1" x14ac:dyDescent="0.3">
      <c r="B24" s="199">
        <f t="shared" si="0"/>
        <v>17</v>
      </c>
      <c r="C24" s="106" t="s">
        <v>95</v>
      </c>
      <c r="D24" s="107" t="s">
        <v>96</v>
      </c>
      <c r="E24" s="436">
        <f ca="1">VLOOKUP('Liste for tidtaking'!D25,'Liste for tidtaking'!D$5:H$78,5,FALSE)</f>
        <v>1.7049999999999998</v>
      </c>
      <c r="F24" s="209"/>
      <c r="G24" s="135">
        <v>3.2627314814814817E-2</v>
      </c>
      <c r="H24" s="136"/>
      <c r="I24" s="350">
        <f t="shared" si="1"/>
        <v>1.2548967236467238E-2</v>
      </c>
      <c r="J24" s="99">
        <f>(F24-INT(F24))*24*60*60*G$6/F$6+(G24-INT(G24))*24*60*60</f>
        <v>2819</v>
      </c>
      <c r="K24">
        <v>17</v>
      </c>
      <c r="L24" s="438">
        <f t="shared" si="2"/>
        <v>0.44999999999999996</v>
      </c>
      <c r="M24" s="495">
        <f t="shared" ca="1" si="3"/>
        <v>7.3600980859045385E-3</v>
      </c>
      <c r="N24" s="99">
        <v>17</v>
      </c>
      <c r="O24" s="439">
        <f t="shared" si="4"/>
        <v>0.44999999999999996</v>
      </c>
      <c r="P24" s="195"/>
    </row>
    <row r="25" spans="2:16" ht="21" thickBot="1" x14ac:dyDescent="0.3">
      <c r="B25" s="199">
        <f t="shared" si="0"/>
        <v>18</v>
      </c>
      <c r="C25" s="106" t="s">
        <v>143</v>
      </c>
      <c r="D25" s="107" t="s">
        <v>144</v>
      </c>
      <c r="E25" s="436">
        <f ca="1">VLOOKUP('Liste for tidtaking'!D57,'Liste for tidtaking'!D$5:H$78,5,FALSE)</f>
        <v>1.8049999999999997</v>
      </c>
      <c r="F25" s="209"/>
      <c r="G25" s="135">
        <v>3.2800925925925928E-2</v>
      </c>
      <c r="H25" s="136"/>
      <c r="I25" s="350">
        <f t="shared" si="1"/>
        <v>1.2615740740740742E-2</v>
      </c>
      <c r="J25" s="99">
        <f>(F25-INT(F25))*24*60*60*G$6/F$6+(G25-INT(G25))*24*60*60</f>
        <v>2834</v>
      </c>
      <c r="K25">
        <v>18</v>
      </c>
      <c r="L25" s="438">
        <f t="shared" si="2"/>
        <v>0.41666666666666663</v>
      </c>
      <c r="M25" s="495">
        <f t="shared" ca="1" si="3"/>
        <v>6.9893300502718797E-3</v>
      </c>
      <c r="N25" s="99">
        <v>13</v>
      </c>
      <c r="O25" s="439">
        <f t="shared" si="4"/>
        <v>0.58333333333333326</v>
      </c>
      <c r="P25" s="195"/>
    </row>
    <row r="26" spans="2:16" ht="21" thickBot="1" x14ac:dyDescent="0.3">
      <c r="B26" s="199">
        <f t="shared" si="0"/>
        <v>19</v>
      </c>
      <c r="C26" s="106" t="s">
        <v>79</v>
      </c>
      <c r="D26" s="107" t="s">
        <v>80</v>
      </c>
      <c r="E26" s="436">
        <f ca="1">VLOOKUP('Liste for tidtaking'!D15,'Liste for tidtaking'!D$5:H$78,5,FALSE)</f>
        <v>2.1509999999999998</v>
      </c>
      <c r="F26" s="208"/>
      <c r="G26" s="135">
        <v>3.2870370370370369E-2</v>
      </c>
      <c r="H26" s="136"/>
      <c r="I26" s="350">
        <f t="shared" si="1"/>
        <v>1.2642450142450141E-2</v>
      </c>
      <c r="J26" s="99">
        <f>(F26-INT(F26))*24*60*60*G$6/F$6+(G26-INT(G26))*24*60*60</f>
        <v>2839.9999999999995</v>
      </c>
      <c r="K26">
        <v>19</v>
      </c>
      <c r="L26" s="438">
        <f t="shared" si="2"/>
        <v>0.3833333333333333</v>
      </c>
      <c r="M26" s="495">
        <f t="shared" ca="1" si="3"/>
        <v>5.8774756589726369E-3</v>
      </c>
      <c r="N26" s="99">
        <v>5</v>
      </c>
      <c r="O26" s="439">
        <f t="shared" si="4"/>
        <v>0.85</v>
      </c>
      <c r="P26" s="195"/>
    </row>
    <row r="27" spans="2:16" ht="21" thickBot="1" x14ac:dyDescent="0.3">
      <c r="B27" s="199">
        <f t="shared" si="0"/>
        <v>20</v>
      </c>
      <c r="C27" s="106" t="s">
        <v>111</v>
      </c>
      <c r="D27" s="107" t="s">
        <v>112</v>
      </c>
      <c r="E27" s="436">
        <f ca="1">VLOOKUP('Liste for tidtaking'!D36,'Liste for tidtaking'!D$5:H$78,5,FALSE)</f>
        <v>1.4609999999999999</v>
      </c>
      <c r="F27" s="209"/>
      <c r="G27" s="135">
        <v>3.3344907407407406E-2</v>
      </c>
      <c r="H27" s="136"/>
      <c r="I27" s="350">
        <f t="shared" si="1"/>
        <v>1.2824964387464386E-2</v>
      </c>
      <c r="J27" s="99"/>
      <c r="K27">
        <v>20</v>
      </c>
      <c r="L27" s="438">
        <f t="shared" si="2"/>
        <v>0.35</v>
      </c>
      <c r="M27" s="495">
        <f t="shared" ca="1" si="3"/>
        <v>8.7782097107901354E-3</v>
      </c>
      <c r="N27" s="99">
        <v>25</v>
      </c>
      <c r="O27" s="439">
        <f t="shared" si="4"/>
        <v>0.18333333333333335</v>
      </c>
      <c r="P27" s="195"/>
    </row>
    <row r="28" spans="2:16" ht="21" thickBot="1" x14ac:dyDescent="0.3">
      <c r="B28" s="199">
        <f t="shared" si="0"/>
        <v>21</v>
      </c>
      <c r="C28" s="106" t="s">
        <v>123</v>
      </c>
      <c r="D28" s="107" t="s">
        <v>124</v>
      </c>
      <c r="E28" s="436">
        <f ca="1">VLOOKUP('Liste for tidtaking'!D46,'Liste for tidtaking'!D$5:H$78,5,FALSE)</f>
        <v>1.9289999999999998</v>
      </c>
      <c r="F28" s="209"/>
      <c r="G28" s="135">
        <v>3.335648148148148E-2</v>
      </c>
      <c r="H28" s="136"/>
      <c r="I28" s="350">
        <f t="shared" si="1"/>
        <v>1.2829415954415953E-2</v>
      </c>
      <c r="J28" s="99">
        <f>(F28-INT(F28))*24*60*60*G$6/F$6+(G28-INT(G28))*24*60*60</f>
        <v>2882</v>
      </c>
      <c r="K28">
        <v>21</v>
      </c>
      <c r="L28" s="438">
        <f t="shared" si="2"/>
        <v>0.31666666666666665</v>
      </c>
      <c r="M28" s="495">
        <f t="shared" ca="1" si="3"/>
        <v>6.6508117959647251E-3</v>
      </c>
      <c r="N28" s="99">
        <v>11</v>
      </c>
      <c r="O28" s="439">
        <f t="shared" si="4"/>
        <v>0.65</v>
      </c>
      <c r="P28" s="195"/>
    </row>
    <row r="29" spans="2:16" ht="21" thickBot="1" x14ac:dyDescent="0.3">
      <c r="B29" s="199">
        <f t="shared" si="0"/>
        <v>22</v>
      </c>
      <c r="C29" s="106" t="s">
        <v>115</v>
      </c>
      <c r="D29" s="107" t="s">
        <v>116</v>
      </c>
      <c r="E29" s="436">
        <f ca="1">VLOOKUP('Liste for tidtaking'!D39,'Liste for tidtaking'!D$5:H$78,5,FALSE)</f>
        <v>2.0029999999999997</v>
      </c>
      <c r="F29" s="209"/>
      <c r="G29" s="135">
        <v>3.3460648148148149E-2</v>
      </c>
      <c r="H29" s="136"/>
      <c r="I29" s="350">
        <f t="shared" si="1"/>
        <v>1.2869480056980057E-2</v>
      </c>
      <c r="J29" s="99"/>
      <c r="K29">
        <v>22</v>
      </c>
      <c r="L29" s="438">
        <f t="shared" si="2"/>
        <v>0.28333333333333333</v>
      </c>
      <c r="M29" s="495">
        <f t="shared" ca="1" si="3"/>
        <v>6.4251023749276378E-3</v>
      </c>
      <c r="N29" s="99">
        <v>10</v>
      </c>
      <c r="O29" s="439">
        <f t="shared" si="4"/>
        <v>0.68333333333333335</v>
      </c>
      <c r="P29" s="195"/>
    </row>
    <row r="30" spans="2:16" ht="21" thickBot="1" x14ac:dyDescent="0.3">
      <c r="B30" s="199">
        <f t="shared" si="0"/>
        <v>23</v>
      </c>
      <c r="C30" s="106" t="s">
        <v>150</v>
      </c>
      <c r="D30" s="107" t="s">
        <v>151</v>
      </c>
      <c r="E30" s="436">
        <f ca="1">VLOOKUP('Liste for tidtaking'!D62,'Liste for tidtaking'!D$5:H$78,5,FALSE)</f>
        <v>1.8065999999999998</v>
      </c>
      <c r="F30" s="354"/>
      <c r="G30" s="268">
        <v>3.7557870370370373E-2</v>
      </c>
      <c r="H30" s="136"/>
      <c r="I30" s="350">
        <f t="shared" si="1"/>
        <v>1.4445334757834759E-2</v>
      </c>
      <c r="J30" s="99"/>
      <c r="K30">
        <v>23</v>
      </c>
      <c r="L30" s="438">
        <f t="shared" si="2"/>
        <v>0.25</v>
      </c>
      <c r="M30" s="495">
        <f t="shared" ca="1" si="3"/>
        <v>7.9958677946611097E-3</v>
      </c>
      <c r="N30" s="99">
        <v>22</v>
      </c>
      <c r="O30" s="439">
        <f t="shared" si="4"/>
        <v>0.28333333333333333</v>
      </c>
      <c r="P30" s="195"/>
    </row>
    <row r="31" spans="2:16" ht="21" thickBot="1" x14ac:dyDescent="0.3">
      <c r="B31" s="199">
        <f t="shared" si="0"/>
        <v>24</v>
      </c>
      <c r="C31" s="106" t="s">
        <v>301</v>
      </c>
      <c r="D31" s="107" t="s">
        <v>317</v>
      </c>
      <c r="E31" s="436">
        <f ca="1">VLOOKUP('Liste for tidtaking'!D67,'Liste for tidtaking'!D$5:H$78,5,FALSE)</f>
        <v>1.6833999999999998</v>
      </c>
      <c r="F31" s="209"/>
      <c r="G31" s="86">
        <v>3.7905092592592594E-2</v>
      </c>
      <c r="H31" s="136"/>
      <c r="I31" s="350">
        <f t="shared" si="1"/>
        <v>1.4578881766381767E-2</v>
      </c>
      <c r="J31" s="99"/>
      <c r="K31">
        <v>24</v>
      </c>
      <c r="L31" s="438">
        <f t="shared" si="2"/>
        <v>0.21666666666666667</v>
      </c>
      <c r="M31" s="495">
        <f t="shared" ca="1" si="3"/>
        <v>8.6603788561136798E-3</v>
      </c>
      <c r="N31" s="99">
        <v>24</v>
      </c>
      <c r="O31" s="439">
        <f t="shared" si="4"/>
        <v>0.21666666666666667</v>
      </c>
      <c r="P31" s="195"/>
    </row>
    <row r="32" spans="2:16" ht="21" thickBot="1" x14ac:dyDescent="0.3">
      <c r="B32" s="199">
        <f t="shared" si="0"/>
        <v>25</v>
      </c>
      <c r="C32" s="106" t="s">
        <v>87</v>
      </c>
      <c r="D32" s="107" t="s">
        <v>88</v>
      </c>
      <c r="E32" s="436">
        <f ca="1">VLOOKUP('Liste for tidtaking'!D20,'Liste for tidtaking'!D$5:H$78,5,FALSE)</f>
        <v>1.6049999999999998</v>
      </c>
      <c r="F32" s="208"/>
      <c r="G32" s="135">
        <v>4.1331018518518517E-2</v>
      </c>
      <c r="H32" s="136"/>
      <c r="I32" s="350">
        <f t="shared" si="1"/>
        <v>1.5896545584045584E-2</v>
      </c>
      <c r="J32" s="99">
        <f>(F32-INT(F32))*24*60*60*G$6/F$6+(G32-INT(G32))*24*60*60</f>
        <v>3571</v>
      </c>
      <c r="K32">
        <v>25</v>
      </c>
      <c r="L32" s="438">
        <f t="shared" si="2"/>
        <v>0.18333333333333335</v>
      </c>
      <c r="M32" s="495">
        <f t="shared" ca="1" si="3"/>
        <v>9.9043897719910193E-3</v>
      </c>
      <c r="N32" s="99">
        <v>27</v>
      </c>
      <c r="O32" s="439">
        <f t="shared" si="4"/>
        <v>0.1166666666666667</v>
      </c>
      <c r="P32" s="195"/>
    </row>
    <row r="33" spans="2:16" ht="21" thickBot="1" x14ac:dyDescent="0.3">
      <c r="B33" s="199">
        <f t="shared" si="0"/>
        <v>26</v>
      </c>
      <c r="C33" s="106" t="s">
        <v>154</v>
      </c>
      <c r="D33" s="107" t="s">
        <v>155</v>
      </c>
      <c r="E33" s="436">
        <f ca="1">VLOOKUP('Liste for tidtaking'!D64,'Liste for tidtaking'!D$5:H$78,5,FALSE)</f>
        <v>1.9489999999999998</v>
      </c>
      <c r="F33" s="209">
        <v>2.9490740740740741E-2</v>
      </c>
      <c r="G33" s="18"/>
      <c r="H33" s="136"/>
      <c r="I33" s="350">
        <f t="shared" si="1"/>
        <v>1.7347494553376908E-2</v>
      </c>
      <c r="J33" s="99">
        <f>(F33-INT(F33))*24*60*60*G$6/F$6+(G33-INT(G33))*24*60*60</f>
        <v>3896.9411764705883</v>
      </c>
      <c r="K33">
        <v>26</v>
      </c>
      <c r="L33" s="438">
        <f t="shared" si="2"/>
        <v>0.15000000000000002</v>
      </c>
      <c r="M33" s="495">
        <f t="shared" ca="1" si="3"/>
        <v>8.9007155225125246E-3</v>
      </c>
      <c r="N33" s="99">
        <v>26</v>
      </c>
      <c r="O33" s="439">
        <f t="shared" si="4"/>
        <v>0.15000000000000002</v>
      </c>
      <c r="P33" s="195"/>
    </row>
    <row r="34" spans="2:16" ht="21" thickBot="1" x14ac:dyDescent="0.3">
      <c r="B34" s="199">
        <f t="shared" si="0"/>
        <v>27</v>
      </c>
      <c r="C34" s="106" t="s">
        <v>109</v>
      </c>
      <c r="D34" s="107" t="s">
        <v>110</v>
      </c>
      <c r="E34" s="436">
        <f ca="1">VLOOKUP('Liste for tidtaking'!D35,'Liste for tidtaking'!D$5:H$78,5,FALSE)</f>
        <v>2.0769999999999995</v>
      </c>
      <c r="F34" s="209"/>
      <c r="G34" s="268">
        <v>4.5509259259259256E-2</v>
      </c>
      <c r="H34" s="136"/>
      <c r="I34" s="350">
        <f t="shared" si="1"/>
        <v>1.7503561253561253E-2</v>
      </c>
      <c r="J34" s="99"/>
      <c r="K34">
        <v>27</v>
      </c>
      <c r="L34" s="438">
        <f t="shared" si="2"/>
        <v>0.1166666666666667</v>
      </c>
      <c r="M34" s="495">
        <f t="shared" ca="1" si="3"/>
        <v>8.4273284802894831E-3</v>
      </c>
      <c r="N34" s="99">
        <v>23</v>
      </c>
      <c r="O34" s="439">
        <f t="shared" si="4"/>
        <v>0.25</v>
      </c>
      <c r="P34" s="195"/>
    </row>
    <row r="35" spans="2:16" ht="21" thickBot="1" x14ac:dyDescent="0.3">
      <c r="B35" s="199">
        <f t="shared" si="0"/>
        <v>28</v>
      </c>
      <c r="C35" s="106" t="s">
        <v>162</v>
      </c>
      <c r="D35" s="107" t="s">
        <v>163</v>
      </c>
      <c r="E35" s="436">
        <f ca="1">VLOOKUP('Liste for tidtaking'!D69,'Liste for tidtaking'!D$5:H$78,5,FALSE)</f>
        <v>1.7049999999999998</v>
      </c>
      <c r="F35" s="209"/>
      <c r="G35" s="268">
        <v>4.8344907407407406E-2</v>
      </c>
      <c r="H35" s="136"/>
      <c r="I35" s="350">
        <f t="shared" si="1"/>
        <v>1.8594195156695154E-2</v>
      </c>
      <c r="J35" s="99">
        <f>(F35-INT(F35))*24*60*60*G$6/F$6+(G35-INT(G35))*24*60*60</f>
        <v>4177</v>
      </c>
      <c r="K35">
        <v>28</v>
      </c>
      <c r="L35" s="438">
        <f t="shared" si="2"/>
        <v>8.333333333333337E-2</v>
      </c>
      <c r="M35" s="495">
        <f t="shared" ca="1" si="3"/>
        <v>1.0905686308912114E-2</v>
      </c>
      <c r="N35" s="99">
        <v>28</v>
      </c>
      <c r="O35" s="439">
        <f t="shared" si="4"/>
        <v>8.333333333333337E-2</v>
      </c>
      <c r="P35" s="195"/>
    </row>
    <row r="36" spans="2:16" ht="21" thickBot="1" x14ac:dyDescent="0.3">
      <c r="B36" s="199">
        <f t="shared" si="0"/>
        <v>29</v>
      </c>
      <c r="C36" s="106" t="s">
        <v>104</v>
      </c>
      <c r="D36" s="107" t="s">
        <v>105</v>
      </c>
      <c r="E36" s="436">
        <f ca="1">VLOOKUP('Liste for tidtaking'!D31,'Liste for tidtaking'!D$5:H$78,5,FALSE)</f>
        <v>1.7549999999999999</v>
      </c>
      <c r="F36" s="209"/>
      <c r="G36" s="268" t="s">
        <v>206</v>
      </c>
      <c r="H36" s="136"/>
      <c r="I36" s="350"/>
      <c r="J36" s="99" t="e">
        <f>(F36-INT(F36))*24*60*60+(G36-INT(G36))*24*60*60*F$6/G$6</f>
        <v>#VALUE!</v>
      </c>
      <c r="K36">
        <v>29</v>
      </c>
      <c r="L36" s="438">
        <f t="shared" si="2"/>
        <v>5.0000000000000044E-2</v>
      </c>
      <c r="M36" s="495">
        <f t="shared" ca="1" si="3"/>
        <v>0</v>
      </c>
      <c r="N36" s="99">
        <v>29</v>
      </c>
      <c r="O36" s="439">
        <f t="shared" si="4"/>
        <v>5.0000000000000044E-2</v>
      </c>
      <c r="P36" s="195"/>
    </row>
    <row r="37" spans="2:16" ht="21" thickBot="1" x14ac:dyDescent="0.3">
      <c r="B37" s="199">
        <f t="shared" si="0"/>
        <v>30</v>
      </c>
      <c r="C37" s="106" t="s">
        <v>117</v>
      </c>
      <c r="D37" s="107" t="s">
        <v>118</v>
      </c>
      <c r="E37" s="436">
        <f ca="1">VLOOKUP('Liste for tidtaking'!D41,'Liste for tidtaking'!D$5:H$78,5,FALSE)</f>
        <v>2.2989999999999995</v>
      </c>
      <c r="F37" s="209"/>
      <c r="G37" s="135" t="s">
        <v>206</v>
      </c>
      <c r="H37" s="136"/>
      <c r="I37" s="350"/>
      <c r="J37" s="99"/>
      <c r="K37">
        <v>29</v>
      </c>
      <c r="L37" s="438">
        <f t="shared" si="2"/>
        <v>5.0000000000000044E-2</v>
      </c>
      <c r="M37" s="495">
        <f t="shared" ca="1" si="3"/>
        <v>0</v>
      </c>
      <c r="N37" s="99">
        <v>29</v>
      </c>
      <c r="O37" s="439">
        <f t="shared" si="4"/>
        <v>5.0000000000000044E-2</v>
      </c>
      <c r="P37" s="195"/>
    </row>
    <row r="38" spans="2:16" ht="21" thickBot="1" x14ac:dyDescent="0.3">
      <c r="B38" s="199">
        <f t="shared" si="0"/>
        <v>31</v>
      </c>
      <c r="C38" s="106" t="s">
        <v>137</v>
      </c>
      <c r="D38" s="107" t="s">
        <v>321</v>
      </c>
      <c r="E38" s="436">
        <f ca="1">VLOOKUP('Liste for tidtaking'!D54,'Liste for tidtaking'!D$5:H$78,5,FALSE)</f>
        <v>1.5329999999999997</v>
      </c>
      <c r="F38" s="209"/>
      <c r="G38" s="86" t="s">
        <v>62</v>
      </c>
      <c r="H38" s="136"/>
      <c r="I38" s="350"/>
      <c r="J38" s="99" t="e">
        <f>(F38-INT(F38))*24*60*60*G$6/F$6+(G38-INT(G38))*24*60*60</f>
        <v>#VALUE!</v>
      </c>
      <c r="K38">
        <v>1</v>
      </c>
      <c r="L38" s="438">
        <f t="shared" si="2"/>
        <v>0.98333333333333328</v>
      </c>
      <c r="M38" s="495">
        <f t="shared" ca="1" si="3"/>
        <v>0</v>
      </c>
      <c r="N38" s="99">
        <v>1</v>
      </c>
      <c r="O38" s="439">
        <f t="shared" si="4"/>
        <v>0.98333333333333328</v>
      </c>
      <c r="P38" s="195"/>
    </row>
    <row r="39" spans="2:16" ht="21" thickBot="1" x14ac:dyDescent="0.3">
      <c r="B39" s="199">
        <v>1</v>
      </c>
      <c r="C39" s="106" t="s">
        <v>60</v>
      </c>
      <c r="D39" s="107" t="s">
        <v>61</v>
      </c>
      <c r="E39" s="436">
        <f ca="1">VLOOKUP('Liste for tidtaking'!D5,'Liste for tidtaking'!D$5:H$78,5,FALSE)</f>
        <v>1.4249999999999998</v>
      </c>
      <c r="F39" s="206"/>
      <c r="G39" s="276"/>
      <c r="H39" s="136"/>
      <c r="J39" s="99"/>
      <c r="L39" s="438"/>
      <c r="M39" s="433"/>
      <c r="N39" s="99"/>
      <c r="O39" s="439"/>
      <c r="P39" s="195"/>
    </row>
    <row r="40" spans="2:16" ht="21" thickBot="1" x14ac:dyDescent="0.3">
      <c r="B40" s="199">
        <f t="shared" ref="B40:B69" si="6">B39+1</f>
        <v>2</v>
      </c>
      <c r="C40" s="106" t="s">
        <v>67</v>
      </c>
      <c r="D40" s="107" t="s">
        <v>68</v>
      </c>
      <c r="E40" s="436">
        <f ca="1">VLOOKUP('Liste for tidtaking'!D7,'Liste for tidtaking'!D$5:H$78,5,FALSE)</f>
        <v>1.5329999999999997</v>
      </c>
      <c r="F40" s="208"/>
      <c r="G40" s="268"/>
      <c r="H40" s="136"/>
      <c r="J40" s="99"/>
      <c r="L40" s="438"/>
      <c r="M40" s="433"/>
      <c r="N40" s="99"/>
      <c r="O40" s="434"/>
      <c r="P40" s="195"/>
    </row>
    <row r="41" spans="2:16" ht="21" thickBot="1" x14ac:dyDescent="0.3">
      <c r="B41" s="199">
        <f t="shared" si="6"/>
        <v>3</v>
      </c>
      <c r="C41" s="106" t="s">
        <v>71</v>
      </c>
      <c r="D41" s="107" t="s">
        <v>72</v>
      </c>
      <c r="E41" s="436">
        <f ca="1">VLOOKUP('Liste for tidtaking'!D10,'Liste for tidtaking'!D$5:H$78,5,FALSE)</f>
        <v>1.6049999999999998</v>
      </c>
      <c r="F41" s="209"/>
      <c r="G41" s="135"/>
      <c r="H41" s="136"/>
      <c r="J41" s="99"/>
      <c r="L41" s="438"/>
      <c r="M41" s="433"/>
      <c r="N41" s="99"/>
      <c r="O41" s="434"/>
      <c r="P41" s="195"/>
    </row>
    <row r="42" spans="2:16" ht="21" thickBot="1" x14ac:dyDescent="0.3">
      <c r="B42" s="199">
        <f t="shared" si="6"/>
        <v>4</v>
      </c>
      <c r="C42" s="106" t="s">
        <v>73</v>
      </c>
      <c r="D42" s="107" t="s">
        <v>74</v>
      </c>
      <c r="E42" s="436">
        <f ca="1">VLOOKUP('Liste for tidtaking'!D11,'Liste for tidtaking'!D$5:H$78,5,FALSE)</f>
        <v>1.5689999999999997</v>
      </c>
      <c r="F42" s="209"/>
      <c r="G42" s="135"/>
      <c r="H42" s="136"/>
      <c r="I42" s="350"/>
      <c r="J42" s="99"/>
      <c r="L42" s="438"/>
      <c r="M42" s="495"/>
      <c r="N42" s="99"/>
      <c r="O42" s="439"/>
      <c r="P42" s="195"/>
    </row>
    <row r="43" spans="2:16" ht="21" thickBot="1" x14ac:dyDescent="0.3">
      <c r="B43" s="199">
        <f t="shared" si="6"/>
        <v>5</v>
      </c>
      <c r="C43" s="106" t="s">
        <v>75</v>
      </c>
      <c r="D43" s="107" t="s">
        <v>76</v>
      </c>
      <c r="E43" s="436">
        <f ca="1">VLOOKUP('Liste for tidtaking'!D12,'Liste for tidtaking'!D$5:H$78,5,FALSE)</f>
        <v>2.1669999999999998</v>
      </c>
      <c r="F43" s="211"/>
      <c r="G43" s="207"/>
      <c r="H43" s="136"/>
      <c r="L43" s="438"/>
      <c r="M43" s="431"/>
      <c r="N43" s="99"/>
      <c r="O43" s="434"/>
    </row>
    <row r="44" spans="2:16" ht="21" thickBot="1" x14ac:dyDescent="0.3">
      <c r="B44" s="199">
        <f t="shared" si="6"/>
        <v>6</v>
      </c>
      <c r="C44" s="106" t="s">
        <v>272</v>
      </c>
      <c r="D44" s="107" t="s">
        <v>319</v>
      </c>
      <c r="E44" s="436">
        <f ca="1">VLOOKUP('Liste for tidtaking'!D14,'Liste for tidtaking'!D$5:H$78,5,FALSE)</f>
        <v>1.6541999999999997</v>
      </c>
      <c r="F44" s="208"/>
      <c r="G44" s="135"/>
      <c r="H44" s="136"/>
      <c r="I44" s="350"/>
      <c r="J44" s="99"/>
      <c r="L44" s="438"/>
      <c r="M44" s="433"/>
      <c r="N44" s="99"/>
      <c r="O44" s="434"/>
      <c r="P44" s="195"/>
    </row>
    <row r="45" spans="2:16" ht="21" thickBot="1" x14ac:dyDescent="0.3">
      <c r="B45" s="199">
        <f t="shared" si="6"/>
        <v>7</v>
      </c>
      <c r="C45" s="106" t="s">
        <v>83</v>
      </c>
      <c r="D45" s="107" t="s">
        <v>84</v>
      </c>
      <c r="E45" s="436">
        <f ca="1">VLOOKUP('Liste for tidtaking'!D18,'Liste for tidtaking'!D$5:H$78,5,FALSE)</f>
        <v>2.0029999999999997</v>
      </c>
      <c r="F45" s="209"/>
      <c r="G45" s="18"/>
      <c r="H45" s="136"/>
      <c r="I45" s="350"/>
      <c r="J45" s="99"/>
      <c r="L45" s="438"/>
      <c r="M45" s="433"/>
      <c r="N45" s="99"/>
      <c r="O45" s="434"/>
      <c r="P45" s="195"/>
    </row>
    <row r="46" spans="2:16" ht="21" thickBot="1" x14ac:dyDescent="0.3">
      <c r="B46" s="199">
        <f t="shared" si="6"/>
        <v>8</v>
      </c>
      <c r="C46" s="106" t="s">
        <v>85</v>
      </c>
      <c r="D46" s="107" t="s">
        <v>86</v>
      </c>
      <c r="E46" s="436">
        <f ca="1">VLOOKUP('Liste for tidtaking'!D19,'Liste for tidtaking'!D$5:H$78,5,FALSE)</f>
        <v>2.8169999999999993</v>
      </c>
      <c r="F46" s="208"/>
      <c r="G46" s="135"/>
      <c r="H46" s="136"/>
      <c r="L46" s="438"/>
      <c r="M46" s="431"/>
      <c r="N46" s="99"/>
      <c r="O46" s="434"/>
    </row>
    <row r="47" spans="2:16" ht="21" thickBot="1" x14ac:dyDescent="0.3">
      <c r="B47" s="199">
        <f t="shared" si="6"/>
        <v>9</v>
      </c>
      <c r="C47" s="106" t="s">
        <v>254</v>
      </c>
      <c r="D47" s="107" t="s">
        <v>90</v>
      </c>
      <c r="E47" s="436">
        <f ca="1">VLOOKUP('Liste for tidtaking'!D21,'Liste for tidtaking'!D$5:H$78,5,FALSE)</f>
        <v>2.3397999999999999</v>
      </c>
      <c r="F47" s="207"/>
      <c r="G47" s="276"/>
      <c r="H47" s="136"/>
      <c r="L47" s="438"/>
      <c r="M47" s="431"/>
      <c r="N47" s="99"/>
      <c r="O47" s="434"/>
    </row>
    <row r="48" spans="2:16" ht="21" thickBot="1" x14ac:dyDescent="0.3">
      <c r="B48" s="199">
        <f t="shared" si="6"/>
        <v>10</v>
      </c>
      <c r="C48" s="106" t="s">
        <v>93</v>
      </c>
      <c r="D48" s="107" t="s">
        <v>94</v>
      </c>
      <c r="E48" s="436">
        <f ca="1">VLOOKUP('Liste for tidtaking'!D24,'Liste for tidtaking'!D$5:H$78,5,FALSE)</f>
        <v>1.5329999999999997</v>
      </c>
      <c r="F48" s="208"/>
      <c r="G48" s="18"/>
      <c r="H48" s="136"/>
      <c r="J48" s="99"/>
      <c r="L48" s="438"/>
      <c r="M48" s="433"/>
      <c r="N48" s="99"/>
      <c r="O48" s="434"/>
      <c r="P48" s="195"/>
    </row>
    <row r="49" spans="2:16" ht="21" thickBot="1" x14ac:dyDescent="0.3">
      <c r="B49" s="199">
        <f t="shared" si="6"/>
        <v>11</v>
      </c>
      <c r="C49" s="106" t="s">
        <v>97</v>
      </c>
      <c r="D49" s="107" t="s">
        <v>98</v>
      </c>
      <c r="E49" s="436">
        <f ca="1">VLOOKUP('Liste for tidtaking'!D26,'Liste for tidtaking'!D$5:H$78,5,FALSE)</f>
        <v>2.2989999999999995</v>
      </c>
      <c r="F49" s="209"/>
      <c r="G49" s="207"/>
      <c r="H49" s="136"/>
      <c r="I49" s="350"/>
      <c r="J49" s="99"/>
      <c r="L49" s="438"/>
      <c r="M49" s="495"/>
      <c r="N49" s="99"/>
      <c r="O49" s="439"/>
      <c r="P49" s="195"/>
    </row>
    <row r="50" spans="2:16" ht="21" thickBot="1" x14ac:dyDescent="0.3">
      <c r="B50" s="199">
        <f t="shared" si="6"/>
        <v>12</v>
      </c>
      <c r="C50" s="106" t="s">
        <v>100</v>
      </c>
      <c r="D50" s="107" t="s">
        <v>101</v>
      </c>
      <c r="E50" s="436">
        <f ca="1">VLOOKUP('Liste for tidtaking'!D28,'Liste for tidtaking'!D$5:H$78,5,FALSE)</f>
        <v>1.3729999999999998</v>
      </c>
      <c r="F50" s="208"/>
      <c r="G50" s="135"/>
      <c r="H50" s="136"/>
      <c r="I50" s="350"/>
      <c r="J50" s="99"/>
      <c r="L50" s="438"/>
      <c r="M50" s="495"/>
      <c r="N50" s="99"/>
      <c r="O50" s="439"/>
      <c r="P50" s="195"/>
    </row>
    <row r="51" spans="2:16" ht="21" thickBot="1" x14ac:dyDescent="0.3">
      <c r="B51" s="199">
        <f t="shared" si="6"/>
        <v>13</v>
      </c>
      <c r="C51" s="106" t="s">
        <v>63</v>
      </c>
      <c r="D51" s="107" t="s">
        <v>106</v>
      </c>
      <c r="E51" s="436">
        <f ca="1">VLOOKUP('Liste for tidtaking'!D33,'Liste for tidtaking'!D$5:H$78,5,FALSE)</f>
        <v>1.8549999999999998</v>
      </c>
      <c r="F51" s="208"/>
      <c r="G51" s="18"/>
      <c r="H51" s="136"/>
      <c r="I51" s="350"/>
      <c r="J51" s="99"/>
      <c r="L51" s="438"/>
      <c r="M51" s="437"/>
      <c r="N51" s="99"/>
      <c r="O51" s="439"/>
      <c r="P51" s="195"/>
    </row>
    <row r="52" spans="2:16" ht="21" thickBot="1" x14ac:dyDescent="0.3">
      <c r="B52" s="199">
        <f t="shared" si="6"/>
        <v>14</v>
      </c>
      <c r="C52" s="106" t="s">
        <v>113</v>
      </c>
      <c r="D52" s="107" t="s">
        <v>114</v>
      </c>
      <c r="E52" s="436">
        <f ca="1">VLOOKUP('Liste for tidtaking'!D38,'Liste for tidtaking'!D$5:H$78,5,FALSE)</f>
        <v>2.6998000000000002</v>
      </c>
      <c r="F52" s="208"/>
      <c r="G52" s="18"/>
      <c r="H52" s="136"/>
      <c r="L52" s="438"/>
      <c r="M52" s="431"/>
      <c r="N52" s="99"/>
      <c r="O52" s="434"/>
    </row>
    <row r="53" spans="2:16" ht="21" thickBot="1" x14ac:dyDescent="0.3">
      <c r="B53" s="199">
        <f t="shared" si="6"/>
        <v>15</v>
      </c>
      <c r="C53" s="106" t="s">
        <v>119</v>
      </c>
      <c r="D53" s="107" t="s">
        <v>120</v>
      </c>
      <c r="E53" s="436">
        <f ca="1">VLOOKUP('Liste for tidtaking'!D42,'Liste for tidtaking'!D$5:H$78,5,FALSE)</f>
        <v>1.6549999999999998</v>
      </c>
      <c r="F53" s="209"/>
      <c r="G53" s="86"/>
      <c r="H53" s="136"/>
      <c r="I53" s="350"/>
      <c r="J53" s="99"/>
      <c r="L53" s="438"/>
      <c r="M53" s="495"/>
      <c r="N53" s="99"/>
      <c r="O53" s="439"/>
      <c r="P53" s="195"/>
    </row>
    <row r="54" spans="2:16" ht="21" thickBot="1" x14ac:dyDescent="0.3">
      <c r="B54" s="199">
        <f t="shared" si="6"/>
        <v>16</v>
      </c>
      <c r="C54" s="106" t="s">
        <v>284</v>
      </c>
      <c r="D54" s="107" t="s">
        <v>285</v>
      </c>
      <c r="E54" s="436">
        <f ca="1">VLOOKUP('Liste for tidtaking'!D45,'Liste for tidtaking'!D$5:H$78,5,FALSE)</f>
        <v>1.3989999999999998</v>
      </c>
      <c r="F54" s="209"/>
      <c r="G54" s="135"/>
      <c r="H54" s="136"/>
      <c r="I54" s="350"/>
      <c r="J54" s="99"/>
      <c r="L54" s="438"/>
      <c r="M54" s="495"/>
      <c r="N54" s="99"/>
      <c r="O54" s="439"/>
      <c r="P54" s="195"/>
    </row>
    <row r="55" spans="2:16" ht="21" thickBot="1" x14ac:dyDescent="0.3">
      <c r="B55" s="199">
        <f t="shared" si="6"/>
        <v>17</v>
      </c>
      <c r="C55" s="106" t="s">
        <v>125</v>
      </c>
      <c r="D55" s="107" t="s">
        <v>126</v>
      </c>
      <c r="E55" s="436">
        <f ca="1">VLOOKUP('Liste for tidtaking'!D47,'Liste for tidtaking'!D$5:H$78,5,FALSE)</f>
        <v>1.9489999999999998</v>
      </c>
      <c r="F55" s="209"/>
      <c r="G55" s="18"/>
      <c r="H55" s="136"/>
      <c r="L55" s="438"/>
      <c r="M55" s="431"/>
      <c r="N55" s="99"/>
      <c r="O55" s="434"/>
    </row>
    <row r="56" spans="2:16" ht="21" thickBot="1" x14ac:dyDescent="0.3">
      <c r="B56" s="199">
        <f t="shared" si="6"/>
        <v>18</v>
      </c>
      <c r="C56" s="106" t="s">
        <v>129</v>
      </c>
      <c r="D56" s="107" t="s">
        <v>130</v>
      </c>
      <c r="E56" s="436">
        <f ca="1">VLOOKUP('Liste for tidtaking'!D49,'Liste for tidtaking'!D$5:H$78,5,FALSE)</f>
        <v>2.0769999999999995</v>
      </c>
      <c r="F56" s="209"/>
      <c r="G56" s="135"/>
      <c r="H56" s="136"/>
      <c r="J56" s="99"/>
      <c r="L56" s="438"/>
      <c r="M56" s="433"/>
      <c r="N56" s="99"/>
      <c r="O56" s="434"/>
      <c r="P56" s="195"/>
    </row>
    <row r="57" spans="2:16" ht="21" thickBot="1" x14ac:dyDescent="0.3">
      <c r="B57" s="199">
        <f t="shared" si="6"/>
        <v>19</v>
      </c>
      <c r="C57" s="106" t="s">
        <v>131</v>
      </c>
      <c r="D57" s="107" t="s">
        <v>132</v>
      </c>
      <c r="E57" s="436">
        <f ca="1">VLOOKUP('Liste for tidtaking'!D50,'Liste for tidtaking'!D$5:H$78,5,FALSE)</f>
        <v>1.6549999999999998</v>
      </c>
      <c r="F57" s="209"/>
      <c r="G57" s="135"/>
      <c r="H57" s="136"/>
      <c r="I57" s="350"/>
      <c r="J57" s="99"/>
      <c r="L57" s="438"/>
      <c r="M57" s="433"/>
      <c r="N57" s="99"/>
      <c r="O57" s="434"/>
      <c r="P57" s="195"/>
    </row>
    <row r="58" spans="2:16" ht="21" thickBot="1" x14ac:dyDescent="0.3">
      <c r="B58" s="199">
        <f t="shared" si="6"/>
        <v>20</v>
      </c>
      <c r="C58" s="106" t="s">
        <v>133</v>
      </c>
      <c r="D58" s="107" t="s">
        <v>134</v>
      </c>
      <c r="E58" s="436">
        <f ca="1">VLOOKUP('Liste for tidtaking'!D51,'Liste for tidtaking'!D$5:H$78,5,FALSE)</f>
        <v>2.4469999999999996</v>
      </c>
      <c r="F58" s="209"/>
      <c r="G58" s="135"/>
      <c r="H58" s="136"/>
      <c r="I58" s="350"/>
      <c r="J58" s="99"/>
      <c r="L58" s="438"/>
      <c r="M58" s="495"/>
      <c r="N58" s="99"/>
      <c r="O58" s="439"/>
      <c r="P58" s="195"/>
    </row>
    <row r="59" spans="2:16" ht="21" thickBot="1" x14ac:dyDescent="0.3">
      <c r="B59" s="199">
        <f t="shared" si="6"/>
        <v>21</v>
      </c>
      <c r="C59" s="106" t="s">
        <v>73</v>
      </c>
      <c r="D59" s="107" t="s">
        <v>140</v>
      </c>
      <c r="E59" s="436">
        <f ca="1">VLOOKUP('Liste for tidtaking'!D55,'Liste for tidtaking'!D$5:H$78,5,FALSE)</f>
        <v>1.7049999999999998</v>
      </c>
      <c r="F59" s="208"/>
      <c r="G59" s="18"/>
      <c r="H59" s="136"/>
      <c r="L59" s="438"/>
      <c r="M59" s="431"/>
      <c r="N59" s="99"/>
      <c r="O59" s="434"/>
    </row>
    <row r="60" spans="2:16" ht="21" thickBot="1" x14ac:dyDescent="0.3">
      <c r="B60" s="199">
        <f t="shared" si="6"/>
        <v>22</v>
      </c>
      <c r="C60" s="113" t="s">
        <v>141</v>
      </c>
      <c r="D60" s="201" t="s">
        <v>142</v>
      </c>
      <c r="E60" s="436">
        <f ca="1">VLOOKUP('Liste for tidtaking'!D56,'Liste for tidtaking'!D$5:H$78,5,FALSE)</f>
        <v>1.8421999999999998</v>
      </c>
      <c r="F60" s="210"/>
      <c r="G60" s="18"/>
      <c r="H60" s="136"/>
      <c r="L60" s="438"/>
      <c r="M60" s="431"/>
      <c r="N60" s="99"/>
      <c r="O60" s="434"/>
    </row>
    <row r="61" spans="2:16" ht="21" thickBot="1" x14ac:dyDescent="0.3">
      <c r="B61" s="199">
        <f t="shared" si="6"/>
        <v>23</v>
      </c>
      <c r="C61" s="113" t="s">
        <v>145</v>
      </c>
      <c r="D61" s="201" t="s">
        <v>146</v>
      </c>
      <c r="E61" s="436">
        <f ca="1">VLOOKUP('Liste for tidtaking'!D58,'Liste for tidtaking'!D$5:H$78,5,FALSE)</f>
        <v>1.5689999999999997</v>
      </c>
      <c r="F61" s="210"/>
      <c r="G61" s="18"/>
      <c r="H61" s="136"/>
      <c r="L61" s="438"/>
      <c r="M61" s="431"/>
      <c r="N61" s="99"/>
      <c r="O61" s="434"/>
    </row>
    <row r="62" spans="2:16" ht="21" thickBot="1" x14ac:dyDescent="0.3">
      <c r="B62" s="199">
        <f t="shared" si="6"/>
        <v>24</v>
      </c>
      <c r="C62" s="113" t="s">
        <v>79</v>
      </c>
      <c r="D62" s="108" t="s">
        <v>147</v>
      </c>
      <c r="E62" s="436">
        <f ca="1">VLOOKUP('Liste for tidtaking'!D59,'Liste for tidtaking'!D$5:H$78,5,FALSE)</f>
        <v>1.9289999999999998</v>
      </c>
      <c r="F62" s="210"/>
      <c r="G62" s="277"/>
      <c r="H62" s="136"/>
      <c r="L62" s="438"/>
      <c r="M62" s="431"/>
      <c r="N62" s="99"/>
      <c r="O62" s="434"/>
    </row>
    <row r="63" spans="2:16" ht="21" thickBot="1" x14ac:dyDescent="0.3">
      <c r="B63" s="199">
        <f t="shared" si="6"/>
        <v>25</v>
      </c>
      <c r="C63" s="113" t="s">
        <v>299</v>
      </c>
      <c r="D63" s="201" t="s">
        <v>300</v>
      </c>
      <c r="E63" s="436">
        <f>VLOOKUP('Liste for tidtaking'!D60,'Liste for tidtaking'!D$5:H$78,5,FALSE)</f>
        <v>1.51</v>
      </c>
      <c r="F63" s="282"/>
      <c r="G63" s="86"/>
      <c r="H63" s="136"/>
      <c r="I63" s="350"/>
      <c r="J63" s="99"/>
      <c r="L63" s="438"/>
      <c r="M63" s="495"/>
      <c r="N63" s="99"/>
      <c r="O63" s="439"/>
      <c r="P63" s="195"/>
    </row>
    <row r="64" spans="2:16" ht="21" thickBot="1" x14ac:dyDescent="0.3">
      <c r="B64" s="199">
        <f t="shared" si="6"/>
        <v>26</v>
      </c>
      <c r="C64" s="113" t="s">
        <v>152</v>
      </c>
      <c r="D64" s="201" t="s">
        <v>153</v>
      </c>
      <c r="E64" s="436">
        <f ca="1">VLOOKUP('Liste for tidtaking'!D63,'Liste for tidtaking'!D$5:H$78,5,FALSE)</f>
        <v>1.8049999999999997</v>
      </c>
      <c r="F64" s="210"/>
      <c r="G64" s="18"/>
      <c r="H64" s="136"/>
      <c r="L64" s="438"/>
      <c r="M64" s="431"/>
      <c r="N64" s="99"/>
      <c r="O64" s="434"/>
    </row>
    <row r="65" spans="2:18" ht="21" thickBot="1" x14ac:dyDescent="0.3">
      <c r="B65" s="199">
        <f t="shared" si="6"/>
        <v>27</v>
      </c>
      <c r="C65" s="113" t="s">
        <v>156</v>
      </c>
      <c r="D65" s="108" t="s">
        <v>157</v>
      </c>
      <c r="E65" s="436">
        <f ca="1">VLOOKUP('Liste for tidtaking'!D65,'Liste for tidtaking'!D$5:H$78,5,FALSE)</f>
        <v>1.8777999999999997</v>
      </c>
      <c r="F65" s="282"/>
      <c r="G65" s="103"/>
      <c r="H65" s="136"/>
      <c r="I65" s="350"/>
      <c r="J65" s="99"/>
      <c r="L65" s="438"/>
      <c r="M65" s="433"/>
      <c r="N65" s="99"/>
      <c r="O65" s="434"/>
      <c r="P65" s="195"/>
    </row>
    <row r="66" spans="2:18" ht="21" thickBot="1" x14ac:dyDescent="0.3">
      <c r="B66" s="199">
        <f t="shared" si="6"/>
        <v>28</v>
      </c>
      <c r="C66" s="113" t="s">
        <v>303</v>
      </c>
      <c r="D66" s="108" t="s">
        <v>318</v>
      </c>
      <c r="E66" s="436">
        <f ca="1">VLOOKUP('Liste for tidtaking'!D66,'Liste for tidtaking'!D$5:H$78,5,FALSE)</f>
        <v>1.6833999999999998</v>
      </c>
      <c r="F66" s="282"/>
      <c r="G66" s="86"/>
      <c r="H66" s="136"/>
      <c r="I66" s="350"/>
      <c r="J66" s="99"/>
      <c r="L66" s="438"/>
      <c r="M66" s="495"/>
      <c r="N66" s="99"/>
      <c r="O66" s="439"/>
      <c r="P66" s="195"/>
    </row>
    <row r="67" spans="2:18" ht="21" thickBot="1" x14ac:dyDescent="0.3">
      <c r="B67" s="199">
        <f t="shared" si="6"/>
        <v>29</v>
      </c>
      <c r="C67" s="113" t="s">
        <v>160</v>
      </c>
      <c r="D67" s="108" t="s">
        <v>161</v>
      </c>
      <c r="E67" s="436">
        <f ca="1">VLOOKUP('Liste for tidtaking'!D68,'Liste for tidtaking'!D$5:H$78,5,FALSE)</f>
        <v>2.2249999999999996</v>
      </c>
      <c r="F67" s="210"/>
      <c r="G67" s="18"/>
      <c r="H67" s="136"/>
      <c r="L67" s="438"/>
      <c r="M67" s="433"/>
      <c r="N67" s="99"/>
      <c r="O67" s="434"/>
      <c r="P67" s="195"/>
    </row>
    <row r="68" spans="2:18" ht="21" thickBot="1" x14ac:dyDescent="0.3">
      <c r="B68" s="199">
        <f t="shared" si="6"/>
        <v>30</v>
      </c>
      <c r="C68" s="108" t="s">
        <v>167</v>
      </c>
      <c r="D68" s="108" t="s">
        <v>168</v>
      </c>
      <c r="E68" s="436">
        <f ca="1">VLOOKUP('Liste for tidtaking'!D73,'Liste for tidtaking'!D$5:H$78,5,FALSE)</f>
        <v>2.2989999999999995</v>
      </c>
      <c r="F68" s="17"/>
      <c r="G68" s="135"/>
      <c r="H68" s="136"/>
      <c r="I68" s="350"/>
      <c r="L68" s="438"/>
      <c r="M68" s="431"/>
      <c r="N68" s="99"/>
      <c r="O68" s="432"/>
    </row>
    <row r="69" spans="2:18" ht="21" thickBot="1" x14ac:dyDescent="0.3">
      <c r="B69" s="199">
        <f t="shared" si="6"/>
        <v>31</v>
      </c>
      <c r="C69" s="108" t="s">
        <v>171</v>
      </c>
      <c r="D69" s="108" t="s">
        <v>172</v>
      </c>
      <c r="E69" s="436">
        <f ca="1">VLOOKUP('Liste for tidtaking'!D75,'Liste for tidtaking'!D$5:H$78,5,FALSE)</f>
        <v>1.8549999999999998</v>
      </c>
      <c r="F69" s="86"/>
      <c r="G69" s="135"/>
      <c r="H69" s="136"/>
      <c r="I69" s="350"/>
      <c r="J69" s="99"/>
      <c r="L69" s="438"/>
      <c r="M69" s="433"/>
      <c r="N69" s="99"/>
      <c r="O69" s="432"/>
      <c r="P69" s="195"/>
    </row>
    <row r="70" spans="2:18" ht="19" x14ac:dyDescent="0.25">
      <c r="B70" s="39"/>
      <c r="C70" s="39"/>
      <c r="D70" s="39"/>
      <c r="E70" s="39"/>
      <c r="F70" s="348"/>
      <c r="G70" s="227"/>
      <c r="H70" s="349"/>
      <c r="M70" s="435"/>
      <c r="N70" s="435"/>
      <c r="O70" s="435"/>
    </row>
    <row r="71" spans="2:18" ht="19" x14ac:dyDescent="0.25">
      <c r="B71" s="39"/>
      <c r="C71" s="39"/>
      <c r="D71" s="39"/>
      <c r="E71" s="39"/>
      <c r="F71" s="348"/>
      <c r="G71" s="227"/>
      <c r="H71" s="349"/>
    </row>
    <row r="72" spans="2:18" ht="19" x14ac:dyDescent="0.25">
      <c r="B72" s="39"/>
      <c r="C72" s="39"/>
      <c r="D72" s="39"/>
      <c r="E72" s="39"/>
      <c r="F72" s="348"/>
      <c r="G72" s="227"/>
      <c r="H72" s="349"/>
    </row>
    <row r="73" spans="2:18" ht="19" x14ac:dyDescent="0.25">
      <c r="B73" s="39"/>
      <c r="C73" s="39"/>
      <c r="D73" s="39"/>
      <c r="E73" s="39"/>
      <c r="F73" s="348"/>
      <c r="G73" s="227"/>
      <c r="H73" s="349"/>
    </row>
    <row r="74" spans="2:18" ht="19" x14ac:dyDescent="0.25">
      <c r="B74" s="39"/>
      <c r="C74" s="39"/>
      <c r="D74" s="39"/>
      <c r="E74" s="39"/>
      <c r="F74" s="348"/>
      <c r="G74" s="227"/>
      <c r="H74" s="349"/>
    </row>
    <row r="75" spans="2:18" ht="19" x14ac:dyDescent="0.25">
      <c r="B75" s="39"/>
      <c r="C75" s="39"/>
      <c r="D75" s="39"/>
      <c r="E75" s="39"/>
      <c r="F75" s="348"/>
      <c r="G75" s="227"/>
      <c r="H75" s="349"/>
    </row>
    <row r="76" spans="2:18" ht="19" x14ac:dyDescent="0.25">
      <c r="B76" s="39"/>
      <c r="C76" s="39"/>
      <c r="D76" s="39"/>
      <c r="E76" s="39"/>
      <c r="F76" s="348"/>
      <c r="G76" s="227"/>
      <c r="H76" s="349"/>
    </row>
    <row r="77" spans="2:18" ht="19" x14ac:dyDescent="0.25">
      <c r="F77" s="15"/>
      <c r="G77" s="15"/>
      <c r="R77" s="114"/>
    </row>
    <row r="78" spans="2:18" x14ac:dyDescent="0.2">
      <c r="D78" t="s">
        <v>173</v>
      </c>
      <c r="F78" s="196">
        <f>COUNT(F8:F77)+COUNTIF(F8:F77,"Brutt")+COUNTIF(F8:F77,"(*)")</f>
        <v>1</v>
      </c>
      <c r="G78" s="196">
        <f>COUNT(G8:G77)+COUNTIF(G8:G77,"Brutt")+COUNTIF(G8:G77,"(*)")</f>
        <v>29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IF(SUM(F8:F77)=0," ",AVERAGE(F8:F77))</f>
        <v>2.9490740740740741E-2</v>
      </c>
      <c r="G80" s="103">
        <f>IF(SUM(G8:G77)=0," ",AVERAGE(G8:G77))</f>
        <v>3.1205418381344305E-2</v>
      </c>
      <c r="H80" s="103">
        <f>IF(SUM(F8:H77)=0," ",AVERAGE(F8:H77))</f>
        <v>3.1144179894179894E-2</v>
      </c>
    </row>
    <row r="81" spans="6:7" x14ac:dyDescent="0.2">
      <c r="F81" s="15"/>
      <c r="G81" s="15"/>
    </row>
    <row r="82" spans="6:7" x14ac:dyDescent="0.2">
      <c r="G82" s="15"/>
    </row>
  </sheetData>
  <autoFilter ref="B7:P66" xr:uid="{1CC83E89-2611-AC4C-B712-930F59FE1D38}">
    <sortState xmlns:xlrd2="http://schemas.microsoft.com/office/spreadsheetml/2017/richdata2" ref="B8:P69">
      <sortCondition ref="I7:I6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A9B52-8A63-3842-983E-6EB17F4E7538}">
  <sheetPr>
    <tabColor theme="4"/>
    <pageSetUpPr fitToPage="1"/>
  </sheetPr>
  <dimension ref="B2:Q78"/>
  <sheetViews>
    <sheetView topLeftCell="A44" workbookViewId="0">
      <selection activeCell="I12" sqref="I12"/>
    </sheetView>
  </sheetViews>
  <sheetFormatPr baseColWidth="10" defaultColWidth="10.83203125" defaultRowHeight="16" x14ac:dyDescent="0.2"/>
  <cols>
    <col min="3" max="3" width="21.6640625" customWidth="1"/>
    <col min="4" max="4" width="29" customWidth="1"/>
    <col min="5" max="8" width="12" customWidth="1"/>
    <col min="9" max="11" width="32.5" customWidth="1"/>
    <col min="14" max="14" width="11.83203125" bestFit="1" customWidth="1"/>
    <col min="16" max="16" width="11.83203125" customWidth="1"/>
  </cols>
  <sheetData>
    <row r="2" spans="2:17" ht="7" customHeight="1" thickBot="1" x14ac:dyDescent="0.25"/>
    <row r="3" spans="2:17" ht="35" customHeight="1" thickTop="1" thickBot="1" x14ac:dyDescent="0.35">
      <c r="B3" s="118" t="s">
        <v>190</v>
      </c>
      <c r="C3" s="116"/>
      <c r="D3" s="117"/>
      <c r="E3" s="119" t="s">
        <v>191</v>
      </c>
      <c r="F3" s="119"/>
      <c r="G3" s="119"/>
      <c r="H3" s="119"/>
      <c r="I3" s="119"/>
      <c r="J3" s="132"/>
      <c r="K3" s="133"/>
      <c r="M3" s="416" t="s">
        <v>337</v>
      </c>
      <c r="O3" s="417"/>
      <c r="P3" s="423">
        <f ca="1">TODAY()</f>
        <v>45775</v>
      </c>
      <c r="Q3" s="417"/>
    </row>
    <row r="4" spans="2:17" ht="53" customHeight="1" thickTop="1" thickBot="1" x14ac:dyDescent="0.35">
      <c r="B4" s="104"/>
      <c r="C4" s="120" t="s">
        <v>57</v>
      </c>
      <c r="D4" s="121" t="s">
        <v>58</v>
      </c>
      <c r="E4" s="130" t="s">
        <v>59</v>
      </c>
      <c r="F4" s="130" t="s">
        <v>305</v>
      </c>
      <c r="G4" s="130" t="s">
        <v>306</v>
      </c>
      <c r="H4" s="412" t="s">
        <v>308</v>
      </c>
      <c r="I4" s="131" t="s">
        <v>192</v>
      </c>
      <c r="J4" s="121" t="s">
        <v>193</v>
      </c>
      <c r="K4" s="134" t="s">
        <v>194</v>
      </c>
      <c r="M4" s="416" t="s">
        <v>309</v>
      </c>
      <c r="N4" s="418"/>
      <c r="O4" s="418"/>
      <c r="P4" s="418"/>
      <c r="Q4" s="419"/>
    </row>
    <row r="5" spans="2:17" ht="28" customHeight="1" thickBot="1" x14ac:dyDescent="0.35">
      <c r="B5" s="129">
        <v>1</v>
      </c>
      <c r="C5" s="122" t="s">
        <v>60</v>
      </c>
      <c r="D5" s="123" t="s">
        <v>61</v>
      </c>
      <c r="E5" s="413">
        <v>527355</v>
      </c>
      <c r="F5" s="508">
        <v>1955</v>
      </c>
      <c r="G5" s="428">
        <f t="shared" ref="G5:G42" ca="1" si="0">YEAR(P$3)-F5</f>
        <v>70</v>
      </c>
      <c r="H5" s="128">
        <f t="shared" ref="H5:H11" ca="1" si="1">IF(G5&gt;80,N$15+(G5-80)*O$15,IF(G5&gt;75,N$14+(G5-75)*O$14,IF(G5&gt;70,N$13+(G5-70)*O$13,IF(G5&gt;65,N$12+(G5-65)*O$12,IF(G5&gt;60,N$11+(G5-60)*O$11)))))</f>
        <v>1.4249999999999998</v>
      </c>
      <c r="I5" s="413"/>
      <c r="J5" s="124"/>
      <c r="K5" s="11"/>
      <c r="M5" s="420"/>
      <c r="N5" s="417" t="s">
        <v>310</v>
      </c>
      <c r="O5" s="417" t="s">
        <v>311</v>
      </c>
      <c r="P5" s="417" t="s">
        <v>312</v>
      </c>
      <c r="Q5" s="421" t="s">
        <v>311</v>
      </c>
    </row>
    <row r="6" spans="2:17" ht="28" customHeight="1" thickBot="1" x14ac:dyDescent="0.35">
      <c r="B6" s="129">
        <f t="shared" ref="B6:B45" si="2">B5+1</f>
        <v>2</v>
      </c>
      <c r="C6" s="122" t="s">
        <v>65</v>
      </c>
      <c r="D6" s="123" t="s">
        <v>66</v>
      </c>
      <c r="E6" s="497">
        <v>538717</v>
      </c>
      <c r="F6" s="414">
        <v>1951</v>
      </c>
      <c r="G6" s="428">
        <f t="shared" ca="1" si="0"/>
        <v>74</v>
      </c>
      <c r="H6" s="128">
        <f t="shared" ca="1" si="1"/>
        <v>1.5689999999999997</v>
      </c>
      <c r="I6" s="496"/>
      <c r="J6" s="124"/>
      <c r="K6" s="11"/>
      <c r="M6" s="420">
        <v>35</v>
      </c>
      <c r="N6" s="424">
        <v>1.0049999999999999</v>
      </c>
      <c r="O6" s="424">
        <f>(N7-N6)/5</f>
        <v>2.9999999999999805E-3</v>
      </c>
      <c r="P6" s="424">
        <v>1.2949999999999997</v>
      </c>
      <c r="Q6" s="425">
        <f t="shared" ref="O6:Q16" si="3">(P7-P6)/5</f>
        <v>6.0000000000000053E-3</v>
      </c>
    </row>
    <row r="7" spans="2:17" ht="28" customHeight="1" thickBot="1" x14ac:dyDescent="0.35">
      <c r="B7" s="129">
        <f t="shared" si="2"/>
        <v>3</v>
      </c>
      <c r="C7" s="122" t="s">
        <v>67</v>
      </c>
      <c r="D7" s="123" t="s">
        <v>68</v>
      </c>
      <c r="E7" s="497">
        <v>245284</v>
      </c>
      <c r="F7" s="414">
        <v>1952</v>
      </c>
      <c r="G7" s="428">
        <f t="shared" ca="1" si="0"/>
        <v>73</v>
      </c>
      <c r="H7" s="128">
        <f t="shared" ca="1" si="1"/>
        <v>1.5329999999999997</v>
      </c>
      <c r="I7" s="497"/>
      <c r="J7" s="125"/>
      <c r="K7" s="11"/>
      <c r="M7" s="420">
        <v>40</v>
      </c>
      <c r="N7" s="424">
        <v>1.0199999999999998</v>
      </c>
      <c r="O7" s="424">
        <f t="shared" si="3"/>
        <v>4.9999999999999819E-3</v>
      </c>
      <c r="P7" s="424">
        <v>1.3249999999999997</v>
      </c>
      <c r="Q7" s="425">
        <f t="shared" si="3"/>
        <v>8.0000000000000071E-3</v>
      </c>
    </row>
    <row r="8" spans="2:17" ht="28" customHeight="1" thickBot="1" x14ac:dyDescent="0.35">
      <c r="B8" s="129">
        <f t="shared" si="2"/>
        <v>4</v>
      </c>
      <c r="C8" s="122" t="s">
        <v>65</v>
      </c>
      <c r="D8" s="123" t="s">
        <v>385</v>
      </c>
      <c r="E8" s="497">
        <v>506687</v>
      </c>
      <c r="F8" s="414"/>
      <c r="G8" s="428"/>
      <c r="H8" s="128"/>
      <c r="I8" s="497"/>
      <c r="J8" s="125"/>
      <c r="K8" s="11"/>
      <c r="M8" s="420">
        <v>45</v>
      </c>
      <c r="N8" s="424">
        <v>1.0449999999999997</v>
      </c>
      <c r="O8" s="424">
        <f t="shared" si="3"/>
        <v>6.9999999999999837E-3</v>
      </c>
      <c r="P8" s="424">
        <v>1.3649999999999998</v>
      </c>
      <c r="Q8" s="425">
        <f t="shared" si="3"/>
        <v>1.2000000000000011E-2</v>
      </c>
    </row>
    <row r="9" spans="2:17" ht="28" customHeight="1" thickBot="1" x14ac:dyDescent="0.35">
      <c r="B9" s="129">
        <f t="shared" si="2"/>
        <v>5</v>
      </c>
      <c r="C9" s="122" t="s">
        <v>69</v>
      </c>
      <c r="D9" s="123" t="s">
        <v>70</v>
      </c>
      <c r="E9" s="497">
        <v>520741</v>
      </c>
      <c r="F9" s="414">
        <v>1952</v>
      </c>
      <c r="G9" s="428">
        <f t="shared" ca="1" si="0"/>
        <v>73</v>
      </c>
      <c r="H9" s="128">
        <f t="shared" ca="1" si="1"/>
        <v>1.5329999999999997</v>
      </c>
      <c r="I9" s="497"/>
      <c r="J9" s="125"/>
      <c r="K9" s="11"/>
      <c r="M9" s="420">
        <v>50</v>
      </c>
      <c r="N9" s="424">
        <v>1.0799999999999996</v>
      </c>
      <c r="O9" s="424">
        <f t="shared" si="3"/>
        <v>1.0000000000000009E-2</v>
      </c>
      <c r="P9" s="424">
        <v>1.4249999999999998</v>
      </c>
      <c r="Q9" s="425">
        <f t="shared" si="3"/>
        <v>1.6999999999999994E-2</v>
      </c>
    </row>
    <row r="10" spans="2:17" ht="28" customHeight="1" thickBot="1" x14ac:dyDescent="0.35">
      <c r="B10" s="129">
        <f t="shared" si="2"/>
        <v>6</v>
      </c>
      <c r="C10" s="122" t="s">
        <v>71</v>
      </c>
      <c r="D10" s="123" t="s">
        <v>72</v>
      </c>
      <c r="E10" s="497">
        <v>520732</v>
      </c>
      <c r="F10" s="414">
        <v>1950</v>
      </c>
      <c r="G10" s="428">
        <f t="shared" ca="1" si="0"/>
        <v>75</v>
      </c>
      <c r="H10" s="128">
        <f t="shared" ca="1" si="1"/>
        <v>1.6049999999999998</v>
      </c>
      <c r="I10" s="497"/>
      <c r="J10" s="125"/>
      <c r="K10" s="11"/>
      <c r="M10" s="420">
        <v>55</v>
      </c>
      <c r="N10" s="424">
        <v>1.1299999999999997</v>
      </c>
      <c r="O10" s="424">
        <f t="shared" si="3"/>
        <v>1.4000000000000012E-2</v>
      </c>
      <c r="P10" s="424">
        <v>1.5099999999999998</v>
      </c>
      <c r="Q10" s="425">
        <f t="shared" si="3"/>
        <v>2.3E-2</v>
      </c>
    </row>
    <row r="11" spans="2:17" ht="28" customHeight="1" thickBot="1" x14ac:dyDescent="0.35">
      <c r="B11" s="129">
        <f t="shared" si="2"/>
        <v>7</v>
      </c>
      <c r="C11" s="122" t="s">
        <v>73</v>
      </c>
      <c r="D11" s="123" t="s">
        <v>74</v>
      </c>
      <c r="E11" s="497">
        <v>531342</v>
      </c>
      <c r="F11" s="414">
        <v>1951</v>
      </c>
      <c r="G11" s="428">
        <f t="shared" ca="1" si="0"/>
        <v>74</v>
      </c>
      <c r="H11" s="128">
        <f t="shared" ca="1" si="1"/>
        <v>1.5689999999999997</v>
      </c>
      <c r="I11" s="497"/>
      <c r="J11" s="125"/>
      <c r="K11" s="11"/>
      <c r="M11" s="420">
        <v>60</v>
      </c>
      <c r="N11" s="424">
        <v>1.1999999999999997</v>
      </c>
      <c r="O11" s="424">
        <f t="shared" si="3"/>
        <v>1.8999999999999996E-2</v>
      </c>
      <c r="P11" s="424">
        <v>1.6249999999999998</v>
      </c>
      <c r="Q11" s="425">
        <f t="shared" si="3"/>
        <v>2.9199999999999983E-2</v>
      </c>
    </row>
    <row r="12" spans="2:17" ht="28" customHeight="1" thickBot="1" x14ac:dyDescent="0.35">
      <c r="B12" s="129">
        <f t="shared" si="2"/>
        <v>8</v>
      </c>
      <c r="C12" s="122" t="s">
        <v>75</v>
      </c>
      <c r="D12" s="123" t="s">
        <v>76</v>
      </c>
      <c r="E12" s="497">
        <v>269212</v>
      </c>
      <c r="F12" s="414">
        <v>1950</v>
      </c>
      <c r="G12" s="428">
        <f t="shared" ca="1" si="0"/>
        <v>75</v>
      </c>
      <c r="H12" s="429">
        <f ca="1">IF(G12&gt;80,P$15+(G12-80)*Q$15,IF(G12&gt;75,P$14+(G12-75)*Q$14,IF(G12&gt;70,P$13+(G12-70)*Q$13,IF(G12&gt;65,P$12+(G12-65)*Q$12,IF(G12&gt;60,P$11+(G12-60)*Q$11)))))</f>
        <v>2.1669999999999998</v>
      </c>
      <c r="I12" s="497"/>
      <c r="J12" s="125"/>
      <c r="K12" s="11"/>
      <c r="M12" s="420">
        <v>65</v>
      </c>
      <c r="N12" s="424">
        <v>1.2949999999999997</v>
      </c>
      <c r="O12" s="424">
        <f>(N13-N12)/5</f>
        <v>2.6000000000000023E-2</v>
      </c>
      <c r="P12" s="424">
        <v>1.7709999999999997</v>
      </c>
      <c r="Q12" s="425">
        <f>(P13-P12)/5</f>
        <v>3.5600000000000034E-2</v>
      </c>
    </row>
    <row r="13" spans="2:17" ht="28" customHeight="1" thickBot="1" x14ac:dyDescent="0.35">
      <c r="B13" s="129">
        <f t="shared" si="2"/>
        <v>9</v>
      </c>
      <c r="C13" s="122" t="s">
        <v>77</v>
      </c>
      <c r="D13" s="123" t="s">
        <v>78</v>
      </c>
      <c r="E13" s="497">
        <v>538678</v>
      </c>
      <c r="F13" s="414">
        <v>1951</v>
      </c>
      <c r="G13" s="428">
        <f t="shared" ca="1" si="0"/>
        <v>74</v>
      </c>
      <c r="H13" s="128">
        <f ca="1">IF(G13&gt;80,N$15+(G13-80)*O$15,IF(G13&gt;75,N$14+(G13-75)*O$14,IF(G13&gt;70,N$13+(G13-70)*O$13,IF(G13&gt;65,N$12+(G13-65)*O$12,IF(G13&gt;60,N$11+(G13-60)*O$11)))))</f>
        <v>1.5689999999999997</v>
      </c>
      <c r="I13" s="497"/>
      <c r="J13" s="125"/>
      <c r="K13" s="11"/>
      <c r="M13" s="420">
        <v>70</v>
      </c>
      <c r="N13" s="424">
        <v>1.4249999999999998</v>
      </c>
      <c r="O13" s="424">
        <f t="shared" si="3"/>
        <v>3.599999999999999E-2</v>
      </c>
      <c r="P13" s="424">
        <v>1.9489999999999998</v>
      </c>
      <c r="Q13" s="425">
        <f t="shared" si="3"/>
        <v>4.3599999999999993E-2</v>
      </c>
    </row>
    <row r="14" spans="2:17" ht="28" customHeight="1" thickBot="1" x14ac:dyDescent="0.35">
      <c r="B14" s="129">
        <f t="shared" si="2"/>
        <v>10</v>
      </c>
      <c r="C14" s="122" t="s">
        <v>272</v>
      </c>
      <c r="D14" s="123" t="s">
        <v>313</v>
      </c>
      <c r="E14" s="497"/>
      <c r="F14" s="414">
        <v>1964</v>
      </c>
      <c r="G14" s="428">
        <f t="shared" ca="1" si="0"/>
        <v>61</v>
      </c>
      <c r="H14" s="429">
        <f ca="1">IF(G14&gt;80,P$15+(G14-80)*Q$15,IF(G14&gt;75,P$14+(G14-75)*Q$14,IF(G14&gt;70,P$13+(G14-70)*Q$13,IF(G14&gt;65,P$12+(G14-65)*Q$12,IF(G14&gt;60,P$11+(G14-60)*Q$11)))))</f>
        <v>1.6541999999999997</v>
      </c>
      <c r="I14" s="497"/>
      <c r="J14" s="125"/>
      <c r="K14" s="11"/>
      <c r="M14" s="420">
        <v>75</v>
      </c>
      <c r="N14" s="424">
        <v>1.6049999999999998</v>
      </c>
      <c r="O14" s="424">
        <f t="shared" si="3"/>
        <v>0.05</v>
      </c>
      <c r="P14" s="424">
        <v>2.1669999999999998</v>
      </c>
      <c r="Q14" s="425">
        <f t="shared" si="3"/>
        <v>5.7600000000000054E-2</v>
      </c>
    </row>
    <row r="15" spans="2:17" ht="28" customHeight="1" thickBot="1" x14ac:dyDescent="0.35">
      <c r="B15" s="129">
        <f t="shared" si="2"/>
        <v>11</v>
      </c>
      <c r="C15" s="122" t="s">
        <v>79</v>
      </c>
      <c r="D15" s="123" t="s">
        <v>80</v>
      </c>
      <c r="E15" s="497">
        <v>527356</v>
      </c>
      <c r="F15" s="414">
        <v>1941</v>
      </c>
      <c r="G15" s="428">
        <f t="shared" ca="1" si="0"/>
        <v>84</v>
      </c>
      <c r="H15" s="128">
        <f t="shared" ref="H15:H20" ca="1" si="4">IF(G15&gt;80,N$15+(G15-80)*O$15,IF(G15&gt;75,N$14+(G15-75)*O$14,IF(G15&gt;70,N$13+(G15-70)*O$13,IF(G15&gt;65,N$12+(G15-65)*O$12,IF(G15&gt;60,N$11+(G15-60)*O$11)))))</f>
        <v>2.1509999999999998</v>
      </c>
      <c r="I15" s="497"/>
      <c r="J15" s="125"/>
      <c r="K15" s="11"/>
      <c r="M15" s="420">
        <v>80</v>
      </c>
      <c r="N15" s="424">
        <v>1.8549999999999998</v>
      </c>
      <c r="O15" s="424">
        <f t="shared" si="3"/>
        <v>7.3999999999999982E-2</v>
      </c>
      <c r="P15" s="424">
        <v>2.4550000000000001</v>
      </c>
      <c r="Q15" s="425">
        <f t="shared" si="3"/>
        <v>8.1600000000000075E-2</v>
      </c>
    </row>
    <row r="16" spans="2:17" ht="28" customHeight="1" thickBot="1" x14ac:dyDescent="0.35">
      <c r="B16" s="129">
        <f t="shared" si="2"/>
        <v>12</v>
      </c>
      <c r="C16" s="122" t="s">
        <v>81</v>
      </c>
      <c r="D16" s="123" t="s">
        <v>82</v>
      </c>
      <c r="E16" s="497">
        <v>269733</v>
      </c>
      <c r="F16" s="414">
        <v>1946</v>
      </c>
      <c r="G16" s="428">
        <f t="shared" ca="1" si="0"/>
        <v>79</v>
      </c>
      <c r="H16" s="128">
        <f t="shared" ca="1" si="4"/>
        <v>1.8049999999999997</v>
      </c>
      <c r="I16" s="497"/>
      <c r="J16" s="125"/>
      <c r="K16" s="11"/>
      <c r="M16" s="420">
        <v>85</v>
      </c>
      <c r="N16" s="424">
        <v>2.2249999999999996</v>
      </c>
      <c r="O16" s="424">
        <f t="shared" si="3"/>
        <v>8.3999999999999991E-2</v>
      </c>
      <c r="P16" s="424">
        <v>2.8630000000000004</v>
      </c>
      <c r="Q16" s="425">
        <f t="shared" si="3"/>
        <v>9.0000000000000038E-2</v>
      </c>
    </row>
    <row r="17" spans="2:17" ht="28" customHeight="1" thickBot="1" x14ac:dyDescent="0.35">
      <c r="B17" s="129">
        <f t="shared" si="2"/>
        <v>13</v>
      </c>
      <c r="C17" s="122" t="s">
        <v>391</v>
      </c>
      <c r="D17" s="123" t="s">
        <v>392</v>
      </c>
      <c r="E17" s="497"/>
      <c r="F17" s="414">
        <v>1934</v>
      </c>
      <c r="G17" s="428">
        <f t="shared" ca="1" si="0"/>
        <v>91</v>
      </c>
      <c r="H17" s="128">
        <f t="shared" ca="1" si="4"/>
        <v>2.6689999999999996</v>
      </c>
      <c r="I17" s="497"/>
      <c r="J17" s="125"/>
      <c r="K17" s="11"/>
      <c r="M17" s="422">
        <v>90</v>
      </c>
      <c r="N17" s="426">
        <f>N16+0.42</f>
        <v>2.6449999999999996</v>
      </c>
      <c r="O17" s="426"/>
      <c r="P17" s="426">
        <f>P16+0.45</f>
        <v>3.3130000000000006</v>
      </c>
      <c r="Q17" s="427"/>
    </row>
    <row r="18" spans="2:17" ht="28" customHeight="1" thickBot="1" x14ac:dyDescent="0.35">
      <c r="B18" s="129">
        <f t="shared" si="2"/>
        <v>14</v>
      </c>
      <c r="C18" s="122" t="s">
        <v>83</v>
      </c>
      <c r="D18" s="123" t="s">
        <v>84</v>
      </c>
      <c r="E18" s="497">
        <v>517474</v>
      </c>
      <c r="F18" s="414">
        <v>1943</v>
      </c>
      <c r="G18" s="428">
        <f t="shared" ca="1" si="0"/>
        <v>82</v>
      </c>
      <c r="H18" s="128">
        <f t="shared" ca="1" si="4"/>
        <v>2.0029999999999997</v>
      </c>
      <c r="I18" s="497"/>
      <c r="J18" s="125"/>
      <c r="K18" s="11"/>
    </row>
    <row r="19" spans="2:17" ht="28" customHeight="1" thickBot="1" x14ac:dyDescent="0.35">
      <c r="B19" s="129">
        <f t="shared" si="2"/>
        <v>15</v>
      </c>
      <c r="C19" s="122" t="s">
        <v>85</v>
      </c>
      <c r="D19" s="123" t="s">
        <v>86</v>
      </c>
      <c r="E19" s="497">
        <v>269764</v>
      </c>
      <c r="F19" s="414">
        <v>1932</v>
      </c>
      <c r="G19" s="428">
        <f t="shared" ca="1" si="0"/>
        <v>93</v>
      </c>
      <c r="H19" s="128">
        <f t="shared" ca="1" si="4"/>
        <v>2.8169999999999993</v>
      </c>
      <c r="I19" s="497"/>
      <c r="J19" s="125"/>
      <c r="K19" s="11"/>
    </row>
    <row r="20" spans="2:17" ht="28" customHeight="1" thickBot="1" x14ac:dyDescent="0.35">
      <c r="B20" s="129">
        <f t="shared" si="2"/>
        <v>16</v>
      </c>
      <c r="C20" s="122" t="s">
        <v>87</v>
      </c>
      <c r="D20" s="123" t="s">
        <v>88</v>
      </c>
      <c r="E20" s="497">
        <v>527358</v>
      </c>
      <c r="F20" s="414">
        <v>1950</v>
      </c>
      <c r="G20" s="428">
        <f t="shared" ca="1" si="0"/>
        <v>75</v>
      </c>
      <c r="H20" s="128">
        <f t="shared" ca="1" si="4"/>
        <v>1.6049999999999998</v>
      </c>
      <c r="I20" s="497"/>
      <c r="J20" s="125"/>
      <c r="K20" s="11"/>
    </row>
    <row r="21" spans="2:17" ht="28" customHeight="1" thickBot="1" x14ac:dyDescent="0.35">
      <c r="B21" s="129">
        <f t="shared" si="2"/>
        <v>17</v>
      </c>
      <c r="C21" s="122" t="s">
        <v>254</v>
      </c>
      <c r="D21" s="123" t="s">
        <v>90</v>
      </c>
      <c r="E21" s="496">
        <v>515742</v>
      </c>
      <c r="F21" s="415">
        <v>1947</v>
      </c>
      <c r="G21" s="428">
        <f t="shared" ca="1" si="0"/>
        <v>78</v>
      </c>
      <c r="H21" s="429">
        <f ca="1">IF(G21&gt;80,P$15+(G21-80)*Q$15,IF(G21&gt;75,P$14+(G21-75)*Q$14,IF(G21&gt;70,P$13+(G21-70)*Q$13,IF(G21&gt;65,P$12+(G21-65)*Q$12,IF(G21&gt;60,P$11+(G21-60)*Q$11)))))</f>
        <v>2.3397999999999999</v>
      </c>
      <c r="I21" s="497"/>
      <c r="J21" s="125"/>
      <c r="K21" s="11"/>
    </row>
    <row r="22" spans="2:17" ht="28" customHeight="1" thickBot="1" x14ac:dyDescent="0.35">
      <c r="B22" s="129">
        <f t="shared" si="2"/>
        <v>18</v>
      </c>
      <c r="C22" s="122" t="s">
        <v>89</v>
      </c>
      <c r="D22" s="123" t="s">
        <v>314</v>
      </c>
      <c r="E22" s="497">
        <v>515741</v>
      </c>
      <c r="F22" s="414">
        <v>1947</v>
      </c>
      <c r="G22" s="428">
        <f t="shared" ca="1" si="0"/>
        <v>78</v>
      </c>
      <c r="H22" s="128">
        <f t="shared" ref="H22:H37" ca="1" si="5">IF(G22&gt;80,N$15+(G22-80)*O$15,IF(G22&gt;75,N$14+(G22-75)*O$14,IF(G22&gt;70,N$13+(G22-70)*O$13,IF(G22&gt;65,N$12+(G22-65)*O$12,IF(G22&gt;60,N$11+(G22-60)*O$11)))))</f>
        <v>1.7549999999999999</v>
      </c>
      <c r="I22" s="497"/>
      <c r="J22" s="125"/>
      <c r="K22" s="11"/>
    </row>
    <row r="23" spans="2:17" ht="28" customHeight="1" thickBot="1" x14ac:dyDescent="0.35">
      <c r="B23" s="129">
        <f t="shared" si="2"/>
        <v>19</v>
      </c>
      <c r="C23" s="122" t="s">
        <v>91</v>
      </c>
      <c r="D23" s="123" t="s">
        <v>92</v>
      </c>
      <c r="E23" s="497">
        <v>266676</v>
      </c>
      <c r="F23" s="414">
        <v>1950</v>
      </c>
      <c r="G23" s="428">
        <f t="shared" ca="1" si="0"/>
        <v>75</v>
      </c>
      <c r="H23" s="128">
        <f t="shared" ca="1" si="5"/>
        <v>1.6049999999999998</v>
      </c>
      <c r="I23" s="497"/>
      <c r="J23" s="125"/>
      <c r="K23" s="11"/>
    </row>
    <row r="24" spans="2:17" ht="28" customHeight="1" thickBot="1" x14ac:dyDescent="0.35">
      <c r="B24" s="129">
        <f t="shared" si="2"/>
        <v>20</v>
      </c>
      <c r="C24" s="122" t="s">
        <v>93</v>
      </c>
      <c r="D24" s="123" t="s">
        <v>94</v>
      </c>
      <c r="E24" s="497">
        <v>268651</v>
      </c>
      <c r="F24" s="414">
        <v>1952</v>
      </c>
      <c r="G24" s="428">
        <f t="shared" ca="1" si="0"/>
        <v>73</v>
      </c>
      <c r="H24" s="128">
        <f t="shared" ca="1" si="5"/>
        <v>1.5329999999999997</v>
      </c>
      <c r="I24" s="497"/>
      <c r="J24" s="125"/>
      <c r="K24" s="11"/>
    </row>
    <row r="25" spans="2:17" ht="28" customHeight="1" thickBot="1" x14ac:dyDescent="0.35">
      <c r="B25" s="129">
        <f t="shared" si="2"/>
        <v>21</v>
      </c>
      <c r="C25" s="122" t="s">
        <v>95</v>
      </c>
      <c r="D25" s="123" t="s">
        <v>96</v>
      </c>
      <c r="E25" s="497">
        <v>525541</v>
      </c>
      <c r="F25" s="414">
        <v>1948</v>
      </c>
      <c r="G25" s="428">
        <f t="shared" ca="1" si="0"/>
        <v>77</v>
      </c>
      <c r="H25" s="128">
        <f t="shared" ca="1" si="5"/>
        <v>1.7049999999999998</v>
      </c>
      <c r="I25" s="497"/>
      <c r="J25" s="125"/>
      <c r="K25" s="11"/>
    </row>
    <row r="26" spans="2:17" ht="28" customHeight="1" thickBot="1" x14ac:dyDescent="0.35">
      <c r="B26" s="129">
        <f t="shared" si="2"/>
        <v>22</v>
      </c>
      <c r="C26" s="122" t="s">
        <v>97</v>
      </c>
      <c r="D26" s="123" t="s">
        <v>98</v>
      </c>
      <c r="E26" s="497">
        <v>521044</v>
      </c>
      <c r="F26" s="414">
        <v>1939</v>
      </c>
      <c r="G26" s="428">
        <f t="shared" ca="1" si="0"/>
        <v>86</v>
      </c>
      <c r="H26" s="128">
        <f t="shared" ca="1" si="5"/>
        <v>2.2989999999999995</v>
      </c>
      <c r="I26" s="497"/>
      <c r="J26" s="125"/>
      <c r="K26" s="11"/>
    </row>
    <row r="27" spans="2:17" ht="28" customHeight="1" thickBot="1" x14ac:dyDescent="0.35">
      <c r="B27" s="129">
        <f t="shared" si="2"/>
        <v>23</v>
      </c>
      <c r="C27" s="122" t="s">
        <v>63</v>
      </c>
      <c r="D27" s="123" t="s">
        <v>99</v>
      </c>
      <c r="E27" s="497">
        <v>527270</v>
      </c>
      <c r="F27" s="414">
        <v>1953</v>
      </c>
      <c r="G27" s="428">
        <f t="shared" ca="1" si="0"/>
        <v>72</v>
      </c>
      <c r="H27" s="128">
        <f t="shared" ca="1" si="5"/>
        <v>1.4969999999999999</v>
      </c>
      <c r="I27" s="497"/>
      <c r="J27" s="125"/>
      <c r="K27" s="11"/>
      <c r="O27" s="115"/>
    </row>
    <row r="28" spans="2:17" ht="28" customHeight="1" thickBot="1" x14ac:dyDescent="0.35">
      <c r="B28" s="129">
        <f t="shared" si="2"/>
        <v>24</v>
      </c>
      <c r="C28" s="122" t="s">
        <v>100</v>
      </c>
      <c r="D28" s="123" t="s">
        <v>101</v>
      </c>
      <c r="E28" s="497">
        <v>241365</v>
      </c>
      <c r="F28" s="414">
        <v>1957</v>
      </c>
      <c r="G28" s="428">
        <f t="shared" ca="1" si="0"/>
        <v>68</v>
      </c>
      <c r="H28" s="128">
        <f t="shared" ca="1" si="5"/>
        <v>1.3729999999999998</v>
      </c>
      <c r="I28" s="497"/>
      <c r="J28" s="125"/>
      <c r="K28" s="11"/>
    </row>
    <row r="29" spans="2:17" ht="28" customHeight="1" thickBot="1" x14ac:dyDescent="0.35">
      <c r="B29" s="129">
        <f t="shared" si="2"/>
        <v>25</v>
      </c>
      <c r="C29" s="122" t="s">
        <v>102</v>
      </c>
      <c r="D29" s="123" t="s">
        <v>103</v>
      </c>
      <c r="E29" s="497">
        <v>259070</v>
      </c>
      <c r="F29" s="414">
        <v>1954</v>
      </c>
      <c r="G29" s="428">
        <f t="shared" ca="1" si="0"/>
        <v>71</v>
      </c>
      <c r="H29" s="128">
        <f t="shared" ca="1" si="5"/>
        <v>1.4609999999999999</v>
      </c>
      <c r="I29" s="497"/>
      <c r="J29" s="125"/>
      <c r="K29" s="11"/>
    </row>
    <row r="30" spans="2:17" ht="28" customHeight="1" thickBot="1" x14ac:dyDescent="0.35">
      <c r="B30" s="129">
        <f t="shared" si="2"/>
        <v>26</v>
      </c>
      <c r="C30" s="122" t="s">
        <v>377</v>
      </c>
      <c r="D30" s="123" t="s">
        <v>378</v>
      </c>
      <c r="E30" s="497"/>
      <c r="F30" s="414">
        <v>1953</v>
      </c>
      <c r="G30" s="428">
        <f t="shared" ca="1" si="0"/>
        <v>72</v>
      </c>
      <c r="H30" s="128">
        <f t="shared" ca="1" si="5"/>
        <v>1.4969999999999999</v>
      </c>
      <c r="I30" s="497"/>
      <c r="J30" s="125"/>
      <c r="K30" s="11"/>
    </row>
    <row r="31" spans="2:17" ht="28" customHeight="1" thickBot="1" x14ac:dyDescent="0.35">
      <c r="B31" s="129">
        <f t="shared" si="2"/>
        <v>27</v>
      </c>
      <c r="C31" s="122" t="s">
        <v>104</v>
      </c>
      <c r="D31" s="123" t="s">
        <v>105</v>
      </c>
      <c r="E31" s="497">
        <v>509091</v>
      </c>
      <c r="F31" s="414">
        <v>1947</v>
      </c>
      <c r="G31" s="428">
        <f t="shared" ca="1" si="0"/>
        <v>78</v>
      </c>
      <c r="H31" s="128">
        <f t="shared" ca="1" si="5"/>
        <v>1.7549999999999999</v>
      </c>
      <c r="I31" s="497"/>
      <c r="J31" s="125"/>
      <c r="K31" s="11"/>
    </row>
    <row r="32" spans="2:17" ht="28" customHeight="1" thickBot="1" x14ac:dyDescent="0.35">
      <c r="B32" s="129">
        <f t="shared" si="2"/>
        <v>28</v>
      </c>
      <c r="C32" s="122" t="s">
        <v>389</v>
      </c>
      <c r="D32" s="123" t="s">
        <v>390</v>
      </c>
      <c r="E32" s="497"/>
      <c r="F32" s="414">
        <v>1958</v>
      </c>
      <c r="G32" s="428">
        <f t="shared" ca="1" si="0"/>
        <v>67</v>
      </c>
      <c r="H32" s="128">
        <f t="shared" ca="1" si="5"/>
        <v>1.3469999999999998</v>
      </c>
      <c r="I32" s="497"/>
      <c r="J32" s="125"/>
      <c r="K32" s="11"/>
    </row>
    <row r="33" spans="2:11" ht="28" customHeight="1" thickBot="1" x14ac:dyDescent="0.35">
      <c r="B33" s="129">
        <f t="shared" si="2"/>
        <v>29</v>
      </c>
      <c r="C33" s="122" t="s">
        <v>63</v>
      </c>
      <c r="D33" s="123" t="s">
        <v>106</v>
      </c>
      <c r="E33" s="497">
        <v>521452</v>
      </c>
      <c r="F33" s="414">
        <v>1945</v>
      </c>
      <c r="G33" s="428">
        <f t="shared" ca="1" si="0"/>
        <v>80</v>
      </c>
      <c r="H33" s="128">
        <f t="shared" ca="1" si="5"/>
        <v>1.8549999999999998</v>
      </c>
      <c r="I33" s="497"/>
      <c r="J33" s="125"/>
      <c r="K33" s="11"/>
    </row>
    <row r="34" spans="2:11" ht="28" customHeight="1" thickBot="1" x14ac:dyDescent="0.35">
      <c r="B34" s="129">
        <f t="shared" si="2"/>
        <v>30</v>
      </c>
      <c r="C34" s="122" t="s">
        <v>107</v>
      </c>
      <c r="D34" s="123" t="s">
        <v>108</v>
      </c>
      <c r="E34" s="497">
        <v>537689</v>
      </c>
      <c r="F34" s="414">
        <v>1949</v>
      </c>
      <c r="G34" s="428">
        <f t="shared" ca="1" si="0"/>
        <v>76</v>
      </c>
      <c r="H34" s="128">
        <f t="shared" ca="1" si="5"/>
        <v>1.6549999999999998</v>
      </c>
      <c r="I34" s="497"/>
      <c r="J34" s="125"/>
      <c r="K34" s="11"/>
    </row>
    <row r="35" spans="2:11" ht="28" customHeight="1" thickBot="1" x14ac:dyDescent="0.35">
      <c r="B35" s="129">
        <f t="shared" si="2"/>
        <v>31</v>
      </c>
      <c r="C35" s="122" t="s">
        <v>109</v>
      </c>
      <c r="D35" s="123" t="s">
        <v>110</v>
      </c>
      <c r="E35" s="497">
        <v>259073</v>
      </c>
      <c r="F35" s="414">
        <v>1942</v>
      </c>
      <c r="G35" s="428">
        <f t="shared" ca="1" si="0"/>
        <v>83</v>
      </c>
      <c r="H35" s="128">
        <f t="shared" ca="1" si="5"/>
        <v>2.0769999999999995</v>
      </c>
      <c r="I35" s="497"/>
      <c r="J35" s="125"/>
      <c r="K35" s="11"/>
    </row>
    <row r="36" spans="2:11" ht="28" customHeight="1" thickBot="1" x14ac:dyDescent="0.35">
      <c r="B36" s="129">
        <f t="shared" si="2"/>
        <v>32</v>
      </c>
      <c r="C36" s="122" t="s">
        <v>111</v>
      </c>
      <c r="D36" s="123" t="s">
        <v>112</v>
      </c>
      <c r="E36" s="497">
        <v>269730</v>
      </c>
      <c r="F36" s="414">
        <v>1954</v>
      </c>
      <c r="G36" s="428">
        <f t="shared" ca="1" si="0"/>
        <v>71</v>
      </c>
      <c r="H36" s="128">
        <f t="shared" ca="1" si="5"/>
        <v>1.4609999999999999</v>
      </c>
      <c r="I36" s="497"/>
      <c r="J36" s="125"/>
      <c r="K36" s="11"/>
    </row>
    <row r="37" spans="2:11" ht="28" customHeight="1" thickBot="1" x14ac:dyDescent="0.35">
      <c r="B37" s="129">
        <f t="shared" si="2"/>
        <v>33</v>
      </c>
      <c r="C37" s="122" t="s">
        <v>352</v>
      </c>
      <c r="D37" s="123" t="s">
        <v>354</v>
      </c>
      <c r="E37" s="497">
        <v>261355</v>
      </c>
      <c r="F37" s="414">
        <v>1949</v>
      </c>
      <c r="G37" s="428">
        <f t="shared" ca="1" si="0"/>
        <v>76</v>
      </c>
      <c r="H37" s="128">
        <f t="shared" ca="1" si="5"/>
        <v>1.6549999999999998</v>
      </c>
      <c r="I37" s="497"/>
      <c r="J37" s="125"/>
      <c r="K37" s="11"/>
    </row>
    <row r="38" spans="2:11" ht="28" customHeight="1" thickBot="1" x14ac:dyDescent="0.35">
      <c r="B38" s="129">
        <f t="shared" si="2"/>
        <v>34</v>
      </c>
      <c r="C38" s="122" t="s">
        <v>113</v>
      </c>
      <c r="D38" s="123" t="s">
        <v>114</v>
      </c>
      <c r="E38" s="497">
        <v>501018</v>
      </c>
      <c r="F38" s="414">
        <v>1942</v>
      </c>
      <c r="G38" s="428">
        <f t="shared" ca="1" si="0"/>
        <v>83</v>
      </c>
      <c r="H38" s="429">
        <f ca="1">IF(G38&gt;80,P$15+(G38-80)*Q$15,IF(G38&gt;75,P$14+(G38-75)*Q$14,IF(G38&gt;70,P$13+(G38-70)*Q$13,IF(G38&gt;65,P$12+(G38-65)*Q$12,IF(G38&gt;60,P$11+(G38-60)*Q$11)))))</f>
        <v>2.6998000000000002</v>
      </c>
      <c r="I38" s="497"/>
      <c r="J38" s="125"/>
      <c r="K38" s="11"/>
    </row>
    <row r="39" spans="2:11" ht="28" customHeight="1" thickBot="1" x14ac:dyDescent="0.35">
      <c r="B39" s="129">
        <f t="shared" si="2"/>
        <v>35</v>
      </c>
      <c r="C39" s="122" t="s">
        <v>115</v>
      </c>
      <c r="D39" s="123" t="s">
        <v>116</v>
      </c>
      <c r="E39" s="497">
        <v>516612</v>
      </c>
      <c r="F39" s="414">
        <v>1943</v>
      </c>
      <c r="G39" s="428">
        <f t="shared" ca="1" si="0"/>
        <v>82</v>
      </c>
      <c r="H39" s="128">
        <f t="shared" ref="H39:H46" ca="1" si="6">IF(G39&gt;80,N$15+(G39-80)*O$15,IF(G39&gt;75,N$14+(G39-75)*O$14,IF(G39&gt;70,N$13+(G39-70)*O$13,IF(G39&gt;65,N$12+(G39-65)*O$12,IF(G39&gt;60,N$11+(G39-60)*O$11)))))</f>
        <v>2.0029999999999997</v>
      </c>
      <c r="I39" s="497"/>
      <c r="J39" s="125"/>
      <c r="K39" s="11"/>
    </row>
    <row r="40" spans="2:11" ht="28" customHeight="1" thickBot="1" x14ac:dyDescent="0.35">
      <c r="B40" s="129">
        <f t="shared" si="2"/>
        <v>36</v>
      </c>
      <c r="C40" s="122" t="s">
        <v>357</v>
      </c>
      <c r="D40" s="123" t="s">
        <v>358</v>
      </c>
      <c r="E40" s="497">
        <v>269752</v>
      </c>
      <c r="F40" s="414">
        <v>1936</v>
      </c>
      <c r="G40" s="428">
        <f t="shared" ref="G40" ca="1" si="7">YEAR(P$3)-F40</f>
        <v>89</v>
      </c>
      <c r="H40" s="128">
        <f t="shared" ref="H40" ca="1" si="8">IF(G40&gt;80,N$15+(G40-80)*O$15,IF(G40&gt;75,N$14+(G40-75)*O$14,IF(G40&gt;70,N$13+(G40-70)*O$13,IF(G40&gt;65,N$12+(G40-65)*O$12,IF(G40&gt;60,N$11+(G40-60)*O$11)))))</f>
        <v>2.5209999999999995</v>
      </c>
      <c r="I40" s="497"/>
      <c r="J40" s="125"/>
      <c r="K40" s="11"/>
    </row>
    <row r="41" spans="2:11" ht="28" customHeight="1" thickBot="1" x14ac:dyDescent="0.35">
      <c r="B41" s="129">
        <f t="shared" si="2"/>
        <v>37</v>
      </c>
      <c r="C41" s="122" t="s">
        <v>117</v>
      </c>
      <c r="D41" s="123" t="s">
        <v>118</v>
      </c>
      <c r="E41" s="497">
        <v>522952</v>
      </c>
      <c r="F41" s="414">
        <v>1939</v>
      </c>
      <c r="G41" s="428">
        <f t="shared" ca="1" si="0"/>
        <v>86</v>
      </c>
      <c r="H41" s="128">
        <f t="shared" ca="1" si="6"/>
        <v>2.2989999999999995</v>
      </c>
      <c r="I41" s="497"/>
      <c r="J41" s="125"/>
      <c r="K41" s="11"/>
    </row>
    <row r="42" spans="2:11" ht="28" customHeight="1" thickBot="1" x14ac:dyDescent="0.35">
      <c r="B42" s="129">
        <f t="shared" si="2"/>
        <v>38</v>
      </c>
      <c r="C42" s="122" t="s">
        <v>119</v>
      </c>
      <c r="D42" s="123" t="s">
        <v>120</v>
      </c>
      <c r="E42" s="497">
        <v>264828</v>
      </c>
      <c r="F42" s="414">
        <v>1949</v>
      </c>
      <c r="G42" s="428">
        <f t="shared" ca="1" si="0"/>
        <v>76</v>
      </c>
      <c r="H42" s="128">
        <f t="shared" ca="1" si="6"/>
        <v>1.6549999999999998</v>
      </c>
      <c r="I42" s="497"/>
      <c r="J42" s="125"/>
      <c r="K42" s="11"/>
    </row>
    <row r="43" spans="2:11" ht="28" customHeight="1" thickBot="1" x14ac:dyDescent="0.35">
      <c r="B43" s="129">
        <f t="shared" si="2"/>
        <v>39</v>
      </c>
      <c r="C43" s="122" t="s">
        <v>121</v>
      </c>
      <c r="D43" s="123" t="s">
        <v>122</v>
      </c>
      <c r="E43" s="498">
        <v>238154</v>
      </c>
      <c r="F43" s="414">
        <v>1954</v>
      </c>
      <c r="G43" s="428">
        <f t="shared" ref="G43:G75" ca="1" si="9">YEAR(P$3)-F43</f>
        <v>71</v>
      </c>
      <c r="H43" s="128">
        <f t="shared" ca="1" si="6"/>
        <v>1.4609999999999999</v>
      </c>
      <c r="I43" s="497"/>
      <c r="J43" s="125"/>
      <c r="K43" s="11"/>
    </row>
    <row r="44" spans="2:11" ht="28" customHeight="1" thickBot="1" x14ac:dyDescent="0.35">
      <c r="B44" s="129">
        <f t="shared" si="2"/>
        <v>40</v>
      </c>
      <c r="C44" s="122" t="s">
        <v>348</v>
      </c>
      <c r="D44" s="123" t="s">
        <v>349</v>
      </c>
      <c r="E44" s="498"/>
      <c r="F44" s="414">
        <v>1947</v>
      </c>
      <c r="G44" s="428">
        <f t="shared" ca="1" si="9"/>
        <v>78</v>
      </c>
      <c r="H44" s="128">
        <f t="shared" ca="1" si="6"/>
        <v>1.7549999999999999</v>
      </c>
      <c r="I44" s="497"/>
      <c r="J44" s="125"/>
      <c r="K44" s="11"/>
    </row>
    <row r="45" spans="2:11" ht="28" customHeight="1" thickBot="1" x14ac:dyDescent="0.35">
      <c r="B45" s="129">
        <f t="shared" si="2"/>
        <v>41</v>
      </c>
      <c r="C45" s="122" t="s">
        <v>286</v>
      </c>
      <c r="D45" s="123" t="s">
        <v>285</v>
      </c>
      <c r="E45" s="128">
        <v>266672</v>
      </c>
      <c r="F45" s="414">
        <v>1956</v>
      </c>
      <c r="G45" s="428">
        <f t="shared" ca="1" si="9"/>
        <v>69</v>
      </c>
      <c r="H45" s="128">
        <f t="shared" ca="1" si="6"/>
        <v>1.3989999999999998</v>
      </c>
      <c r="I45" s="497"/>
      <c r="J45" s="125"/>
      <c r="K45" s="11"/>
    </row>
    <row r="46" spans="2:11" ht="28" customHeight="1" thickBot="1" x14ac:dyDescent="0.35">
      <c r="B46" s="129">
        <f t="shared" ref="B46:B75" si="10">B45+1</f>
        <v>42</v>
      </c>
      <c r="C46" s="122" t="s">
        <v>123</v>
      </c>
      <c r="D46" s="123" t="s">
        <v>124</v>
      </c>
      <c r="E46" s="497">
        <v>518763</v>
      </c>
      <c r="F46" s="414">
        <v>1944</v>
      </c>
      <c r="G46" s="428">
        <f t="shared" ca="1" si="9"/>
        <v>81</v>
      </c>
      <c r="H46" s="128">
        <f t="shared" ca="1" si="6"/>
        <v>1.9289999999999998</v>
      </c>
      <c r="I46" s="496"/>
      <c r="J46" s="125"/>
      <c r="K46" s="11"/>
    </row>
    <row r="47" spans="2:11" ht="28" customHeight="1" thickBot="1" x14ac:dyDescent="0.35">
      <c r="B47" s="129">
        <f t="shared" si="10"/>
        <v>43</v>
      </c>
      <c r="C47" s="122" t="s">
        <v>125</v>
      </c>
      <c r="D47" s="123" t="s">
        <v>126</v>
      </c>
      <c r="E47" s="496">
        <v>76092</v>
      </c>
      <c r="F47" s="415">
        <v>1955</v>
      </c>
      <c r="G47" s="428">
        <f t="shared" ca="1" si="9"/>
        <v>70</v>
      </c>
      <c r="H47" s="429">
        <f ca="1">IF(G47&gt;80,P$15+(G47-80)*Q$15,IF(G47&gt;75,P$14+(G47-75)*Q$14,IF(G47&gt;70,P$13+(G47-70)*Q$13,IF(G47&gt;65,P$12+(G47-65)*Q$12,IF(G47&gt;60,P$11+(G47-60)*Q$11)))))</f>
        <v>1.9489999999999998</v>
      </c>
      <c r="I47" s="497"/>
      <c r="J47" s="125"/>
      <c r="K47" s="11"/>
    </row>
    <row r="48" spans="2:11" ht="28" customHeight="1" thickBot="1" x14ac:dyDescent="0.35">
      <c r="B48" s="129">
        <f t="shared" si="10"/>
        <v>44</v>
      </c>
      <c r="C48" s="122" t="s">
        <v>127</v>
      </c>
      <c r="D48" s="123" t="s">
        <v>128</v>
      </c>
      <c r="E48" s="497">
        <v>521022</v>
      </c>
      <c r="F48" s="414">
        <v>1953</v>
      </c>
      <c r="G48" s="428">
        <f t="shared" ca="1" si="9"/>
        <v>72</v>
      </c>
      <c r="H48" s="128">
        <f ca="1">IF(G48&gt;80,N$15+(G48-80)*O$15,IF(G48&gt;75,N$14+(G48-75)*O$14,IF(G48&gt;70,N$13+(G48-70)*O$13,IF(G48&gt;65,N$12+(G48-65)*O$12,IF(G48&gt;60,N$11+(G48-60)*O$11)))))</f>
        <v>1.4969999999999999</v>
      </c>
      <c r="I48" s="497"/>
      <c r="J48" s="125"/>
      <c r="K48" s="11"/>
    </row>
    <row r="49" spans="2:11" ht="28" customHeight="1" thickBot="1" x14ac:dyDescent="0.35">
      <c r="B49" s="129">
        <f t="shared" si="10"/>
        <v>45</v>
      </c>
      <c r="C49" s="122" t="s">
        <v>129</v>
      </c>
      <c r="D49" s="123" t="s">
        <v>130</v>
      </c>
      <c r="E49" s="497">
        <v>202040</v>
      </c>
      <c r="F49" s="414">
        <v>1942</v>
      </c>
      <c r="G49" s="428">
        <f t="shared" ca="1" si="9"/>
        <v>83</v>
      </c>
      <c r="H49" s="128">
        <f ca="1">IF(G49&gt;80,N$15+(G49-80)*O$15,IF(G49&gt;75,N$14+(G49-75)*O$14,IF(G49&gt;70,N$13+(G49-70)*O$13,IF(G49&gt;65,N$12+(G49-65)*O$12,IF(G49&gt;60,N$11+(G49-60)*O$11)))))</f>
        <v>2.0769999999999995</v>
      </c>
      <c r="I49" s="497"/>
      <c r="J49" s="125"/>
      <c r="K49" s="11"/>
    </row>
    <row r="50" spans="2:11" ht="28" customHeight="1" thickBot="1" x14ac:dyDescent="0.35">
      <c r="B50" s="129">
        <f t="shared" si="10"/>
        <v>46</v>
      </c>
      <c r="C50" s="122" t="s">
        <v>131</v>
      </c>
      <c r="D50" s="123" t="s">
        <v>132</v>
      </c>
      <c r="E50" s="497">
        <v>259064</v>
      </c>
      <c r="F50" s="414">
        <v>1949</v>
      </c>
      <c r="G50" s="428">
        <f t="shared" ca="1" si="9"/>
        <v>76</v>
      </c>
      <c r="H50" s="128">
        <f ca="1">IF(G50&gt;80,N$15+(G50-80)*O$15,IF(G50&gt;75,N$14+(G50-75)*O$14,IF(G50&gt;70,N$13+(G50-70)*O$13,IF(G50&gt;65,N$12+(G50-65)*O$12,IF(G50&gt;60,N$11+(G50-60)*O$11)))))</f>
        <v>1.6549999999999998</v>
      </c>
      <c r="I50" s="497"/>
      <c r="J50" s="125"/>
      <c r="K50" s="11"/>
    </row>
    <row r="51" spans="2:11" ht="28" customHeight="1" thickBot="1" x14ac:dyDescent="0.35">
      <c r="B51" s="129">
        <f t="shared" si="10"/>
        <v>47</v>
      </c>
      <c r="C51" s="122" t="s">
        <v>133</v>
      </c>
      <c r="D51" s="123" t="s">
        <v>134</v>
      </c>
      <c r="E51" s="497">
        <v>228431</v>
      </c>
      <c r="F51" s="414">
        <v>1937</v>
      </c>
      <c r="G51" s="428">
        <f t="shared" ca="1" si="9"/>
        <v>88</v>
      </c>
      <c r="H51" s="128">
        <f ca="1">IF(G51&gt;80,N$15+(G51-80)*O$15,IF(G51&gt;75,N$14+(G51-75)*O$14,IF(G51&gt;70,N$13+(G51-70)*O$13,IF(G51&gt;65,N$12+(G51-65)*O$12,IF(G51&gt;60,N$11+(G51-60)*O$11)))))</f>
        <v>2.4469999999999996</v>
      </c>
      <c r="I51" s="497"/>
      <c r="J51" s="125"/>
      <c r="K51" s="11"/>
    </row>
    <row r="52" spans="2:11" ht="28" customHeight="1" thickBot="1" x14ac:dyDescent="0.35">
      <c r="B52" s="129">
        <f t="shared" si="10"/>
        <v>48</v>
      </c>
      <c r="C52" s="122" t="s">
        <v>135</v>
      </c>
      <c r="D52" s="123" t="s">
        <v>136</v>
      </c>
      <c r="E52" s="497">
        <v>519904</v>
      </c>
      <c r="F52" s="414">
        <v>1956</v>
      </c>
      <c r="G52" s="428">
        <f t="shared" ca="1" si="9"/>
        <v>69</v>
      </c>
      <c r="H52" s="128">
        <f ca="1">IF(G52&gt;80,N$15+(G52-80)*O$15,IF(G52&gt;75,N$14+(G52-75)*O$14,IF(G52&gt;70,N$13+(G52-70)*O$13,IF(G52&gt;65,N$12+(G52-65)*O$12,IF(G52&gt;60,N$11+(G52-60)*O$11)))))</f>
        <v>1.3989999999999998</v>
      </c>
      <c r="I52" s="497"/>
      <c r="J52" s="125"/>
      <c r="K52" s="11"/>
    </row>
    <row r="53" spans="2:11" ht="28" customHeight="1" thickBot="1" x14ac:dyDescent="0.35">
      <c r="B53" s="129">
        <f t="shared" si="10"/>
        <v>49</v>
      </c>
      <c r="C53" s="122" t="s">
        <v>139</v>
      </c>
      <c r="D53" s="123" t="s">
        <v>138</v>
      </c>
      <c r="E53" s="497">
        <v>277407</v>
      </c>
      <c r="F53" s="414">
        <v>1953</v>
      </c>
      <c r="G53" s="428">
        <f t="shared" ca="1" si="9"/>
        <v>72</v>
      </c>
      <c r="H53" s="429">
        <f ca="1">IF(G53&gt;80,P$15+(G53-80)*Q$15,IF(G53&gt;75,P$14+(G53-75)*Q$14,IF(G53&gt;70,P$13+(G53-70)*Q$13,IF(G53&gt;65,P$12+(G53-65)*Q$12,IF(G53&gt;60,P$11+(G53-60)*Q$11)))))</f>
        <v>2.0362</v>
      </c>
      <c r="I53" s="497"/>
      <c r="J53" s="125"/>
      <c r="K53" s="11"/>
    </row>
    <row r="54" spans="2:11" ht="28" customHeight="1" thickBot="1" x14ac:dyDescent="0.35">
      <c r="B54" s="129">
        <f t="shared" si="10"/>
        <v>50</v>
      </c>
      <c r="C54" s="122" t="s">
        <v>137</v>
      </c>
      <c r="D54" s="123" t="s">
        <v>315</v>
      </c>
      <c r="E54" s="497">
        <v>527353</v>
      </c>
      <c r="F54" s="414">
        <v>1952</v>
      </c>
      <c r="G54" s="428">
        <f t="shared" ca="1" si="9"/>
        <v>73</v>
      </c>
      <c r="H54" s="128">
        <f ca="1">IF(G54&gt;80,N$15+(G54-80)*O$15,IF(G54&gt;75,N$14+(G54-75)*O$14,IF(G54&gt;70,N$13+(G54-70)*O$13,IF(G54&gt;65,N$12+(G54-65)*O$12,IF(G54&gt;60,N$11+(G54-60)*O$11)))))</f>
        <v>1.5329999999999997</v>
      </c>
      <c r="I54" s="497"/>
      <c r="J54" s="125"/>
      <c r="K54" s="11"/>
    </row>
    <row r="55" spans="2:11" ht="28" customHeight="1" thickBot="1" x14ac:dyDescent="0.35">
      <c r="B55" s="129">
        <f t="shared" si="10"/>
        <v>51</v>
      </c>
      <c r="C55" s="122" t="s">
        <v>73</v>
      </c>
      <c r="D55" s="123" t="s">
        <v>140</v>
      </c>
      <c r="E55" s="497">
        <v>520904</v>
      </c>
      <c r="F55" s="414">
        <v>1948</v>
      </c>
      <c r="G55" s="428">
        <f t="shared" ca="1" si="9"/>
        <v>77</v>
      </c>
      <c r="H55" s="128">
        <f ca="1">IF(G55&gt;80,N$15+(G55-80)*O$15,IF(G55&gt;75,N$14+(G55-75)*O$14,IF(G55&gt;70,N$13+(G55-70)*O$13,IF(G55&gt;65,N$12+(G55-65)*O$12,IF(G55&gt;60,N$11+(G55-60)*O$11)))))</f>
        <v>1.7049999999999998</v>
      </c>
      <c r="I55" s="497"/>
      <c r="J55" s="125"/>
      <c r="K55" s="11"/>
    </row>
    <row r="56" spans="2:11" ht="28" customHeight="1" thickBot="1" x14ac:dyDescent="0.35">
      <c r="B56" s="129">
        <f t="shared" si="10"/>
        <v>52</v>
      </c>
      <c r="C56" s="122" t="s">
        <v>141</v>
      </c>
      <c r="D56" s="123" t="s">
        <v>142</v>
      </c>
      <c r="E56" s="497">
        <v>513582</v>
      </c>
      <c r="F56" s="414">
        <v>1958</v>
      </c>
      <c r="G56" s="428">
        <f t="shared" ca="1" si="9"/>
        <v>67</v>
      </c>
      <c r="H56" s="429">
        <f ca="1">IF(G56&gt;80,P$15+(G56-80)*Q$15,IF(G56&gt;75,P$14+(G56-75)*Q$14,IF(G56&gt;70,P$13+(G56-70)*Q$13,IF(G56&gt;65,P$12+(G56-65)*Q$12,IF(G56&gt;60,P$11+(G56-60)*Q$11)))))</f>
        <v>1.8421999999999998</v>
      </c>
      <c r="I56" s="497"/>
      <c r="J56" s="125"/>
      <c r="K56" s="11"/>
    </row>
    <row r="57" spans="2:11" ht="28" customHeight="1" thickBot="1" x14ac:dyDescent="0.35">
      <c r="B57" s="129">
        <f t="shared" si="10"/>
        <v>53</v>
      </c>
      <c r="C57" s="122" t="s">
        <v>143</v>
      </c>
      <c r="D57" s="123" t="s">
        <v>144</v>
      </c>
      <c r="E57" s="497">
        <v>520862</v>
      </c>
      <c r="F57" s="414">
        <v>1946</v>
      </c>
      <c r="G57" s="428">
        <f t="shared" ca="1" si="9"/>
        <v>79</v>
      </c>
      <c r="H57" s="128">
        <f ca="1">IF(G57&gt;80,N$15+(G57-80)*O$15,IF(G57&gt;75,N$14+(G57-75)*O$14,IF(G57&gt;70,N$13+(G57-70)*O$13,IF(G57&gt;65,N$12+(G57-65)*O$12,IF(G57&gt;60,N$11+(G57-60)*O$11)))))</f>
        <v>1.8049999999999997</v>
      </c>
      <c r="I57" s="497"/>
      <c r="J57" s="125"/>
      <c r="K57" s="11"/>
    </row>
    <row r="58" spans="2:11" ht="28" customHeight="1" thickBot="1" x14ac:dyDescent="0.35">
      <c r="B58" s="129">
        <f t="shared" si="10"/>
        <v>54</v>
      </c>
      <c r="C58" s="122" t="s">
        <v>145</v>
      </c>
      <c r="D58" s="123" t="s">
        <v>146</v>
      </c>
      <c r="E58" s="497">
        <v>241255</v>
      </c>
      <c r="F58" s="414">
        <v>1951</v>
      </c>
      <c r="G58" s="428">
        <f t="shared" ca="1" si="9"/>
        <v>74</v>
      </c>
      <c r="H58" s="128">
        <f ca="1">IF(G58&gt;80,N$15+(G58-80)*O$15,IF(G58&gt;75,N$14+(G58-75)*O$14,IF(G58&gt;70,N$13+(G58-70)*O$13,IF(G58&gt;65,N$12+(G58-65)*O$12,IF(G58&gt;60,N$11+(G58-60)*O$11)))))</f>
        <v>1.5689999999999997</v>
      </c>
      <c r="I58" s="497"/>
      <c r="J58" s="125"/>
      <c r="K58" s="11"/>
    </row>
    <row r="59" spans="2:11" ht="28" customHeight="1" thickBot="1" x14ac:dyDescent="0.35">
      <c r="B59" s="129">
        <f t="shared" si="10"/>
        <v>55</v>
      </c>
      <c r="C59" s="122" t="s">
        <v>79</v>
      </c>
      <c r="D59" s="123" t="s">
        <v>147</v>
      </c>
      <c r="E59" s="497">
        <v>527371</v>
      </c>
      <c r="F59" s="414">
        <v>1944</v>
      </c>
      <c r="G59" s="428">
        <f t="shared" ca="1" si="9"/>
        <v>81</v>
      </c>
      <c r="H59" s="128">
        <f ca="1">IF(G59&gt;80,N$15+(G59-80)*O$15,IF(G59&gt;75,N$14+(G59-75)*O$14,IF(G59&gt;70,N$13+(G59-70)*O$13,IF(G59&gt;65,N$12+(G59-65)*O$12,IF(G59&gt;60,N$11+(G59-60)*O$11)))))</f>
        <v>1.9289999999999998</v>
      </c>
      <c r="I59" s="497"/>
      <c r="J59" s="125"/>
      <c r="K59" s="11"/>
    </row>
    <row r="60" spans="2:11" ht="28" customHeight="1" thickBot="1" x14ac:dyDescent="0.35">
      <c r="B60" s="129">
        <f t="shared" si="10"/>
        <v>56</v>
      </c>
      <c r="C60" s="122" t="s">
        <v>299</v>
      </c>
      <c r="D60" s="123" t="s">
        <v>300</v>
      </c>
      <c r="E60" s="496">
        <v>256948</v>
      </c>
      <c r="F60" s="414">
        <v>1970</v>
      </c>
      <c r="G60" s="428">
        <f t="shared" ca="1" si="9"/>
        <v>55</v>
      </c>
      <c r="H60" s="429">
        <v>1.51</v>
      </c>
      <c r="I60" s="497"/>
      <c r="J60" s="125"/>
      <c r="K60" s="11"/>
    </row>
    <row r="61" spans="2:11" ht="28" customHeight="1" thickBot="1" x14ac:dyDescent="0.35">
      <c r="B61" s="129">
        <f t="shared" si="10"/>
        <v>57</v>
      </c>
      <c r="C61" s="122" t="s">
        <v>148</v>
      </c>
      <c r="D61" s="123" t="s">
        <v>149</v>
      </c>
      <c r="E61" s="496">
        <v>243746</v>
      </c>
      <c r="F61" s="414">
        <v>1951</v>
      </c>
      <c r="G61" s="428">
        <f t="shared" ca="1" si="9"/>
        <v>74</v>
      </c>
      <c r="H61" s="128">
        <f ca="1">IF(G61&gt;80,N$15+(G61-80)*O$15,IF(G61&gt;75,N$14+(G61-75)*O$14,IF(G61&gt;70,N$13+(G61-70)*O$13,IF(G61&gt;65,N$12+(G61-65)*O$12,IF(G61&gt;60,N$11+(G61-60)*O$11)))))</f>
        <v>1.5689999999999997</v>
      </c>
      <c r="I61" s="497"/>
      <c r="J61" s="125"/>
      <c r="K61" s="11"/>
    </row>
    <row r="62" spans="2:11" ht="28" customHeight="1" thickBot="1" x14ac:dyDescent="0.35">
      <c r="B62" s="129">
        <f>B60+1</f>
        <v>57</v>
      </c>
      <c r="C62" s="122" t="s">
        <v>150</v>
      </c>
      <c r="D62" s="123" t="s">
        <v>151</v>
      </c>
      <c r="E62" s="497">
        <v>275724</v>
      </c>
      <c r="F62" s="414">
        <v>1959</v>
      </c>
      <c r="G62" s="428">
        <f t="shared" ca="1" si="9"/>
        <v>66</v>
      </c>
      <c r="H62" s="429">
        <f ca="1">IF(G62&gt;80,P$15+(G62-80)*Q$15,IF(G62&gt;75,P$14+(G62-75)*Q$14,IF(G62&gt;70,P$13+(G62-70)*Q$13,IF(G62&gt;65,P$12+(G62-65)*Q$12,IF(G62&gt;60,P$11+(G62-60)*Q$11)))))</f>
        <v>1.8065999999999998</v>
      </c>
      <c r="I62" s="497"/>
      <c r="J62" s="125"/>
      <c r="K62" s="11"/>
    </row>
    <row r="63" spans="2:11" ht="28" customHeight="1" thickBot="1" x14ac:dyDescent="0.35">
      <c r="B63" s="129">
        <f t="shared" si="10"/>
        <v>58</v>
      </c>
      <c r="C63" s="122" t="s">
        <v>152</v>
      </c>
      <c r="D63" s="123" t="s">
        <v>153</v>
      </c>
      <c r="E63" s="497">
        <v>535199</v>
      </c>
      <c r="F63" s="414">
        <v>1946</v>
      </c>
      <c r="G63" s="428">
        <f t="shared" ca="1" si="9"/>
        <v>79</v>
      </c>
      <c r="H63" s="128">
        <f ca="1">IF(G63&gt;80,N$15+(G63-80)*O$15,IF(G63&gt;75,N$14+(G63-75)*O$14,IF(G63&gt;70,N$13+(G63-70)*O$13,IF(G63&gt;65,N$12+(G63-65)*O$12,IF(G63&gt;60,N$11+(G63-60)*O$11)))))</f>
        <v>1.8049999999999997</v>
      </c>
      <c r="I63" s="497"/>
      <c r="J63" s="125"/>
      <c r="K63" s="11"/>
    </row>
    <row r="64" spans="2:11" ht="28" customHeight="1" thickBot="1" x14ac:dyDescent="0.35">
      <c r="B64" s="129">
        <f t="shared" si="10"/>
        <v>59</v>
      </c>
      <c r="C64" s="122" t="s">
        <v>154</v>
      </c>
      <c r="D64" s="123" t="s">
        <v>155</v>
      </c>
      <c r="E64" s="497">
        <v>521321</v>
      </c>
      <c r="F64" s="414">
        <v>1955</v>
      </c>
      <c r="G64" s="428">
        <f t="shared" ca="1" si="9"/>
        <v>70</v>
      </c>
      <c r="H64" s="429">
        <f ca="1">IF(G64&gt;80,P$15+(G64-80)*Q$15,IF(G64&gt;75,P$14+(G64-75)*Q$14,IF(G64&gt;70,P$13+(G64-70)*Q$13,IF(G64&gt;65,P$12+(G64-65)*Q$12,IF(G64&gt;60,P$11+(G64-60)*Q$11)))))</f>
        <v>1.9489999999999998</v>
      </c>
      <c r="I64" s="128"/>
      <c r="J64" s="125"/>
      <c r="K64" s="11"/>
    </row>
    <row r="65" spans="2:11" ht="28" customHeight="1" thickBot="1" x14ac:dyDescent="0.35">
      <c r="B65" s="129">
        <f t="shared" si="10"/>
        <v>60</v>
      </c>
      <c r="C65" s="126" t="s">
        <v>156</v>
      </c>
      <c r="D65" s="127" t="s">
        <v>157</v>
      </c>
      <c r="E65" s="128">
        <v>538019</v>
      </c>
      <c r="F65" s="128">
        <v>1957</v>
      </c>
      <c r="G65" s="428">
        <f t="shared" ca="1" si="9"/>
        <v>68</v>
      </c>
      <c r="H65" s="429">
        <f ca="1">IF(G65&gt;80,P$15+(G65-80)*Q$15,IF(G65&gt;75,P$14+(G65-75)*Q$14,IF(G65&gt;70,P$13+(G65-70)*Q$13,IF(G65&gt;65,P$12+(G65-65)*Q$12,IF(G65&gt;60,P$11+(G65-60)*Q$11)))))</f>
        <v>1.8777999999999997</v>
      </c>
      <c r="I65" s="128"/>
      <c r="J65" s="125"/>
      <c r="K65" s="11"/>
    </row>
    <row r="66" spans="2:11" ht="28" customHeight="1" thickBot="1" x14ac:dyDescent="0.35">
      <c r="B66" s="129">
        <f t="shared" si="10"/>
        <v>61</v>
      </c>
      <c r="C66" s="126" t="s">
        <v>304</v>
      </c>
      <c r="D66" s="408" t="s">
        <v>302</v>
      </c>
      <c r="E66" s="501">
        <v>537944</v>
      </c>
      <c r="F66" s="128">
        <v>1963</v>
      </c>
      <c r="G66" s="428">
        <f t="shared" ca="1" si="9"/>
        <v>62</v>
      </c>
      <c r="H66" s="429">
        <f ca="1">IF(G66&gt;80,P$15+(G66-80)*Q$15,IF(G66&gt;75,P$14+(G66-75)*Q$14,IF(G66&gt;70,P$13+(G66-70)*Q$13,IF(G66&gt;65,P$12+(G66-65)*Q$12,IF(G66&gt;60,P$11+(G66-60)*Q$11)))))</f>
        <v>1.6833999999999998</v>
      </c>
      <c r="I66" s="128"/>
      <c r="J66" s="125"/>
      <c r="K66" s="11"/>
    </row>
    <row r="67" spans="2:11" ht="28" customHeight="1" thickBot="1" x14ac:dyDescent="0.35">
      <c r="B67" s="129">
        <f t="shared" si="10"/>
        <v>62</v>
      </c>
      <c r="C67" s="126" t="s">
        <v>301</v>
      </c>
      <c r="D67" s="128" t="s">
        <v>316</v>
      </c>
      <c r="E67" s="501">
        <v>537944</v>
      </c>
      <c r="F67" s="414">
        <v>1963</v>
      </c>
      <c r="G67" s="428">
        <f t="shared" ca="1" si="9"/>
        <v>62</v>
      </c>
      <c r="H67" s="429">
        <f ca="1">IF(G67&gt;80,P$15+(G67-80)*Q$15,IF(G67&gt;75,P$14+(G67-75)*Q$14,IF(G67&gt;70,P$13+(G67-70)*Q$13,IF(G67&gt;65,P$12+(G67-65)*Q$12,IF(G67&gt;60,P$11+(G67-60)*Q$11)))))</f>
        <v>1.6833999999999998</v>
      </c>
      <c r="I67" s="128"/>
      <c r="J67" s="125"/>
      <c r="K67" s="11"/>
    </row>
    <row r="68" spans="2:11" ht="26" thickBot="1" x14ac:dyDescent="0.35">
      <c r="B68" s="129">
        <f t="shared" si="10"/>
        <v>63</v>
      </c>
      <c r="C68" s="126" t="s">
        <v>160</v>
      </c>
      <c r="D68" s="127" t="s">
        <v>161</v>
      </c>
      <c r="E68" s="128">
        <v>522360</v>
      </c>
      <c r="F68" s="414">
        <v>1940</v>
      </c>
      <c r="G68" s="428">
        <f t="shared" ca="1" si="9"/>
        <v>85</v>
      </c>
      <c r="H68" s="128">
        <f t="shared" ref="H68:H75" ca="1" si="11">IF(G68&gt;80,N$15+(G68-80)*O$15,IF(G68&gt;75,N$14+(G68-75)*O$14,IF(G68&gt;70,N$13+(G68-70)*O$13,IF(G68&gt;65,N$12+(G68-65)*O$12,IF(G68&gt;60,N$11+(G68-60)*O$11)))))</f>
        <v>2.2249999999999996</v>
      </c>
      <c r="I68" s="128"/>
      <c r="J68" s="125"/>
      <c r="K68" s="11"/>
    </row>
    <row r="69" spans="2:11" ht="26" thickBot="1" x14ac:dyDescent="0.35">
      <c r="B69" s="129">
        <f t="shared" si="10"/>
        <v>64</v>
      </c>
      <c r="C69" s="126" t="s">
        <v>162</v>
      </c>
      <c r="D69" s="127" t="s">
        <v>163</v>
      </c>
      <c r="E69" s="128">
        <v>515194</v>
      </c>
      <c r="F69" s="414">
        <v>1948</v>
      </c>
      <c r="G69" s="428">
        <f t="shared" ca="1" si="9"/>
        <v>77</v>
      </c>
      <c r="H69" s="128">
        <f t="shared" ca="1" si="11"/>
        <v>1.7049999999999998</v>
      </c>
      <c r="I69" s="128"/>
      <c r="J69" s="125"/>
      <c r="K69" s="11"/>
    </row>
    <row r="70" spans="2:11" ht="26" thickBot="1" x14ac:dyDescent="0.35">
      <c r="B70" s="129">
        <f t="shared" si="10"/>
        <v>65</v>
      </c>
      <c r="C70" s="126" t="s">
        <v>164</v>
      </c>
      <c r="D70" s="128" t="s">
        <v>165</v>
      </c>
      <c r="E70" s="498">
        <v>518325</v>
      </c>
      <c r="F70" s="414">
        <v>1953</v>
      </c>
      <c r="G70" s="428">
        <f t="shared" ca="1" si="9"/>
        <v>72</v>
      </c>
      <c r="H70" s="128">
        <f t="shared" ca="1" si="11"/>
        <v>1.4969999999999999</v>
      </c>
      <c r="I70" s="128"/>
      <c r="J70" s="125"/>
      <c r="K70" s="11"/>
    </row>
    <row r="71" spans="2:11" ht="26" thickBot="1" x14ac:dyDescent="0.25">
      <c r="B71" s="129">
        <f t="shared" si="10"/>
        <v>66</v>
      </c>
      <c r="C71" s="126" t="s">
        <v>117</v>
      </c>
      <c r="D71" s="128" t="s">
        <v>166</v>
      </c>
      <c r="E71" s="128">
        <v>511415</v>
      </c>
      <c r="F71" s="414">
        <v>1948</v>
      </c>
      <c r="G71" s="428">
        <f t="shared" ca="1" si="9"/>
        <v>77</v>
      </c>
      <c r="H71" s="128">
        <f t="shared" ca="1" si="11"/>
        <v>1.7049999999999998</v>
      </c>
      <c r="I71" s="11"/>
      <c r="J71" s="11"/>
      <c r="K71" s="11"/>
    </row>
    <row r="72" spans="2:11" ht="26" thickBot="1" x14ac:dyDescent="0.25">
      <c r="B72" s="129">
        <f t="shared" si="10"/>
        <v>67</v>
      </c>
      <c r="C72" s="127" t="s">
        <v>383</v>
      </c>
      <c r="D72" s="128" t="s">
        <v>384</v>
      </c>
      <c r="E72" s="128">
        <v>519433</v>
      </c>
      <c r="F72" s="414">
        <v>1966</v>
      </c>
      <c r="G72" s="428">
        <f t="shared" ca="1" si="9"/>
        <v>59</v>
      </c>
      <c r="H72" s="128">
        <f>1.2-0.019</f>
        <v>1.181</v>
      </c>
      <c r="I72" s="11"/>
      <c r="J72" s="11"/>
      <c r="K72" s="11"/>
    </row>
    <row r="73" spans="2:11" ht="26" thickBot="1" x14ac:dyDescent="0.25">
      <c r="B73" s="129">
        <f t="shared" si="10"/>
        <v>68</v>
      </c>
      <c r="C73" s="127" t="s">
        <v>167</v>
      </c>
      <c r="D73" s="128" t="s">
        <v>168</v>
      </c>
      <c r="E73" s="128">
        <v>506812</v>
      </c>
      <c r="F73" s="414">
        <v>1939</v>
      </c>
      <c r="G73" s="430">
        <f t="shared" ca="1" si="9"/>
        <v>86</v>
      </c>
      <c r="H73" s="128">
        <f t="shared" ca="1" si="11"/>
        <v>2.2989999999999995</v>
      </c>
      <c r="I73" s="11"/>
      <c r="J73" s="11"/>
      <c r="K73" s="11"/>
    </row>
    <row r="74" spans="2:11" ht="26" thickBot="1" x14ac:dyDescent="0.35">
      <c r="B74" s="129">
        <f t="shared" si="10"/>
        <v>69</v>
      </c>
      <c r="C74" s="127" t="s">
        <v>169</v>
      </c>
      <c r="D74" s="128" t="s">
        <v>170</v>
      </c>
      <c r="E74" s="499">
        <v>533300</v>
      </c>
      <c r="F74" s="415">
        <v>1951</v>
      </c>
      <c r="G74" s="428">
        <f t="shared" ca="1" si="9"/>
        <v>74</v>
      </c>
      <c r="H74" s="128">
        <f t="shared" ca="1" si="11"/>
        <v>1.5689999999999997</v>
      </c>
      <c r="I74" s="11"/>
      <c r="J74" s="11"/>
      <c r="K74" s="11"/>
    </row>
    <row r="75" spans="2:11" ht="26" thickBot="1" x14ac:dyDescent="0.25">
      <c r="B75" s="129">
        <f t="shared" si="10"/>
        <v>70</v>
      </c>
      <c r="C75" s="127" t="s">
        <v>171</v>
      </c>
      <c r="D75" s="128" t="s">
        <v>172</v>
      </c>
      <c r="E75" s="128">
        <v>238065</v>
      </c>
      <c r="F75" s="414">
        <v>1945</v>
      </c>
      <c r="G75" s="428">
        <f t="shared" ca="1" si="9"/>
        <v>80</v>
      </c>
      <c r="H75" s="128">
        <f t="shared" ca="1" si="11"/>
        <v>1.8549999999999998</v>
      </c>
      <c r="I75" s="11"/>
      <c r="J75" s="11"/>
      <c r="K75" s="11"/>
    </row>
    <row r="78" spans="2:11" ht="19" x14ac:dyDescent="0.25">
      <c r="E78" s="349" t="s">
        <v>362</v>
      </c>
      <c r="G78" s="536">
        <f ca="1">AVERAGE(G5:G75)</f>
        <v>75.371428571428567</v>
      </c>
    </row>
  </sheetData>
  <sortState xmlns:xlrd2="http://schemas.microsoft.com/office/spreadsheetml/2017/richdata2" ref="B5:E75">
    <sortCondition ref="D5:D75"/>
    <sortCondition ref="C5:C75"/>
  </sortState>
  <pageMargins left="0.7" right="0.7" top="0.75" bottom="0.75" header="0.3" footer="0.3"/>
  <pageSetup paperSize="9" scale="36" orientation="portrait" horizontalDpi="0" verticalDpi="0" copies="4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0365-05B4-9D46-9FF4-A78501D9153D}">
  <dimension ref="A1:U82"/>
  <sheetViews>
    <sheetView workbookViewId="0">
      <selection activeCell="T8" sqref="T8:V9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21" x14ac:dyDescent="0.2">
      <c r="A1" s="15"/>
      <c r="G1" s="15"/>
    </row>
    <row r="2" spans="1:21" x14ac:dyDescent="0.2">
      <c r="G2" s="15"/>
    </row>
    <row r="3" spans="1:21" ht="26" x14ac:dyDescent="0.3">
      <c r="B3" s="21" t="s">
        <v>339</v>
      </c>
      <c r="C3" s="266" t="s">
        <v>340</v>
      </c>
      <c r="F3" s="15"/>
      <c r="G3" s="15"/>
    </row>
    <row r="4" spans="1:21" ht="17" thickBot="1" x14ac:dyDescent="0.25">
      <c r="B4" s="15"/>
      <c r="F4" s="15"/>
      <c r="G4" s="15"/>
    </row>
    <row r="5" spans="1:21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21" ht="20" thickBot="1" x14ac:dyDescent="0.3">
      <c r="B6" s="104"/>
      <c r="C6" s="198"/>
      <c r="D6" s="198"/>
      <c r="E6" s="198"/>
      <c r="F6" s="226">
        <v>1.6</v>
      </c>
      <c r="G6" s="204">
        <v>2.4</v>
      </c>
      <c r="H6" s="204"/>
      <c r="J6" s="194"/>
      <c r="K6" s="194"/>
      <c r="M6" s="431"/>
      <c r="O6" s="432"/>
    </row>
    <row r="7" spans="1:21" ht="20" thickBot="1" x14ac:dyDescent="0.3">
      <c r="B7" s="104"/>
      <c r="C7" s="212"/>
      <c r="D7" s="212"/>
      <c r="E7" s="212"/>
      <c r="F7" s="206"/>
      <c r="G7" s="200"/>
      <c r="H7" s="136"/>
      <c r="M7" s="431"/>
      <c r="O7" s="432"/>
      <c r="Q7" s="111" t="s">
        <v>201</v>
      </c>
    </row>
    <row r="8" spans="1:21" ht="21" thickBot="1" x14ac:dyDescent="0.3">
      <c r="B8" s="199">
        <f t="shared" ref="B8:B43" si="0">B7+1</f>
        <v>1</v>
      </c>
      <c r="C8" s="106" t="s">
        <v>65</v>
      </c>
      <c r="D8" s="107" t="s">
        <v>66</v>
      </c>
      <c r="E8" s="436">
        <f ca="1">VLOOKUP('Liste for tidtaking'!D6,'Liste for tidtaking'!D$5:H$78,5,FALSE)</f>
        <v>1.5689999999999997</v>
      </c>
      <c r="F8" s="208"/>
      <c r="G8" s="135">
        <v>2.0810185185185185E-2</v>
      </c>
      <c r="H8" s="18"/>
      <c r="I8" s="350">
        <f t="shared" ref="I8:I37" si="1">IF(F8&gt;0,F8/F$6,G8/G$6)</f>
        <v>8.6709104938271601E-3</v>
      </c>
      <c r="J8" s="99"/>
      <c r="K8">
        <v>1</v>
      </c>
      <c r="L8" s="438">
        <f t="shared" ref="L8:L41" si="2">1-(K8-0.5)/(F$78+G$78)</f>
        <v>0.984375</v>
      </c>
      <c r="M8" s="495">
        <f t="shared" ref="M8:M37" ca="1" si="3">I8/E8</f>
        <v>5.52639292149596E-3</v>
      </c>
      <c r="N8" s="99">
        <v>3</v>
      </c>
      <c r="O8" s="439">
        <f t="shared" ref="O8:O41" si="4">1-(N8-0.5)/(F$78+G$78)</f>
        <v>0.921875</v>
      </c>
      <c r="P8" s="195"/>
      <c r="Q8" s="110" t="s">
        <v>202</v>
      </c>
      <c r="R8" s="110"/>
      <c r="S8" s="111" t="s">
        <v>203</v>
      </c>
      <c r="T8" s="219"/>
      <c r="U8" s="350"/>
    </row>
    <row r="9" spans="1:21" ht="21" thickBot="1" x14ac:dyDescent="0.3">
      <c r="B9" s="199">
        <f t="shared" si="0"/>
        <v>2</v>
      </c>
      <c r="C9" s="106" t="s">
        <v>135</v>
      </c>
      <c r="D9" s="107" t="s">
        <v>136</v>
      </c>
      <c r="E9" s="436">
        <f ca="1">VLOOKUP('Liste for tidtaking'!D52,'Liste for tidtaking'!D$5:H$78,5,FALSE)</f>
        <v>1.3989999999999998</v>
      </c>
      <c r="F9" s="209"/>
      <c r="G9" s="86">
        <v>2.2013888888888888E-2</v>
      </c>
      <c r="H9" s="136"/>
      <c r="I9" s="350">
        <f t="shared" si="1"/>
        <v>9.1724537037037035E-3</v>
      </c>
      <c r="J9" s="99">
        <f>(F9-INT(F9))*24*60*60*G$6/F$6+(G9-INT(G9))*24*60*60</f>
        <v>1902</v>
      </c>
      <c r="K9">
        <v>2</v>
      </c>
      <c r="L9" s="438">
        <f t="shared" si="2"/>
        <v>0.953125</v>
      </c>
      <c r="M9" s="495">
        <f t="shared" ca="1" si="3"/>
        <v>6.556435813941176E-3</v>
      </c>
      <c r="N9" s="99">
        <v>12</v>
      </c>
      <c r="O9" s="439">
        <f t="shared" si="4"/>
        <v>0.640625</v>
      </c>
      <c r="P9" s="195"/>
      <c r="Q9" s="110" t="s">
        <v>205</v>
      </c>
      <c r="R9" s="110"/>
      <c r="S9" s="111" t="s">
        <v>206</v>
      </c>
      <c r="T9" s="219"/>
      <c r="U9" s="350"/>
    </row>
    <row r="10" spans="1:21" ht="21" thickBot="1" x14ac:dyDescent="0.3">
      <c r="B10" s="199">
        <f t="shared" si="0"/>
        <v>3</v>
      </c>
      <c r="C10" s="106" t="s">
        <v>121</v>
      </c>
      <c r="D10" s="107" t="s">
        <v>122</v>
      </c>
      <c r="E10" s="436">
        <f ca="1">VLOOKUP('Liste for tidtaking'!D43,'Liste for tidtaking'!D$5:H$78,5,FALSE)</f>
        <v>1.4609999999999999</v>
      </c>
      <c r="F10" s="209"/>
      <c r="G10" s="86">
        <v>2.2280092592592591E-2</v>
      </c>
      <c r="H10" s="136"/>
      <c r="I10" s="350">
        <f t="shared" si="1"/>
        <v>9.2833719135802465E-3</v>
      </c>
      <c r="J10" s="99">
        <f>(F10-INT(F10))*24*60*60*G$6/F$6+(G10-INT(G10))*24*60*60</f>
        <v>1925.0000000000002</v>
      </c>
      <c r="K10">
        <v>3</v>
      </c>
      <c r="L10" s="438">
        <f t="shared" si="2"/>
        <v>0.921875</v>
      </c>
      <c r="M10" s="495">
        <f t="shared" ca="1" si="3"/>
        <v>6.3541217752089308E-3</v>
      </c>
      <c r="N10" s="99">
        <v>9</v>
      </c>
      <c r="O10" s="439">
        <f t="shared" si="4"/>
        <v>0.734375</v>
      </c>
      <c r="P10" s="195"/>
      <c r="Q10" s="110" t="s">
        <v>179</v>
      </c>
      <c r="R10" s="110"/>
      <c r="S10" s="111" t="s">
        <v>7</v>
      </c>
    </row>
    <row r="11" spans="1:21" ht="21" thickBot="1" x14ac:dyDescent="0.3">
      <c r="B11" s="199">
        <f t="shared" si="0"/>
        <v>4</v>
      </c>
      <c r="C11" s="106" t="s">
        <v>137</v>
      </c>
      <c r="D11" s="107" t="s">
        <v>321</v>
      </c>
      <c r="E11" s="436">
        <f ca="1">VLOOKUP('Liste for tidtaking'!D54,'Liste for tidtaking'!D$5:H$78,5,FALSE)</f>
        <v>1.5329999999999997</v>
      </c>
      <c r="F11" s="209"/>
      <c r="G11" s="86">
        <v>2.2488425925925926E-2</v>
      </c>
      <c r="H11" s="136"/>
      <c r="I11" s="350">
        <f t="shared" si="1"/>
        <v>9.3701774691358035E-3</v>
      </c>
      <c r="J11" s="99">
        <f>(F11-INT(F11))*24*60*60*G$6/F$6+(G11-INT(G11))*24*60*60</f>
        <v>1943</v>
      </c>
      <c r="K11">
        <v>4</v>
      </c>
      <c r="L11" s="438">
        <f t="shared" si="2"/>
        <v>0.890625</v>
      </c>
      <c r="M11" s="495">
        <f t="shared" ca="1" si="3"/>
        <v>6.1123140698863699E-3</v>
      </c>
      <c r="N11" s="99">
        <v>5</v>
      </c>
      <c r="O11" s="439">
        <f t="shared" si="4"/>
        <v>0.859375</v>
      </c>
      <c r="P11" s="195"/>
      <c r="Q11" s="110" t="s">
        <v>287</v>
      </c>
      <c r="S11" s="111" t="s">
        <v>62</v>
      </c>
    </row>
    <row r="12" spans="1:21" ht="21" thickBot="1" x14ac:dyDescent="0.3">
      <c r="B12" s="199">
        <f t="shared" si="0"/>
        <v>5</v>
      </c>
      <c r="C12" s="106" t="s">
        <v>81</v>
      </c>
      <c r="D12" s="107" t="s">
        <v>82</v>
      </c>
      <c r="E12" s="436">
        <f ca="1">VLOOKUP('Liste for tidtaking'!D16,'Liste for tidtaking'!D$5:H$78,5,FALSE)</f>
        <v>1.8049999999999997</v>
      </c>
      <c r="F12" s="209"/>
      <c r="G12" s="135">
        <v>2.3020833333333334E-2</v>
      </c>
      <c r="H12" s="136"/>
      <c r="I12" s="350">
        <f t="shared" si="1"/>
        <v>9.5920138888888895E-3</v>
      </c>
      <c r="J12" s="99">
        <f>(F12-INT(F12))*24*60*60+(G12-INT(G12))*24*60*60*F$6/G$6</f>
        <v>1326</v>
      </c>
      <c r="K12">
        <v>5</v>
      </c>
      <c r="L12" s="438">
        <f t="shared" si="2"/>
        <v>0.859375</v>
      </c>
      <c r="M12" s="495">
        <f t="shared" ca="1" si="3"/>
        <v>5.3141351184980007E-3</v>
      </c>
      <c r="N12" s="99">
        <v>2</v>
      </c>
      <c r="O12" s="439">
        <f t="shared" si="4"/>
        <v>0.953125</v>
      </c>
      <c r="P12" s="195"/>
      <c r="Q12" s="111" t="s">
        <v>208</v>
      </c>
    </row>
    <row r="13" spans="1:21" ht="21" thickBot="1" x14ac:dyDescent="0.3">
      <c r="B13" s="199">
        <f t="shared" si="0"/>
        <v>6</v>
      </c>
      <c r="C13" s="106" t="s">
        <v>69</v>
      </c>
      <c r="D13" s="107" t="s">
        <v>70</v>
      </c>
      <c r="E13" s="436">
        <f ca="1">VLOOKUP('Liste for tidtaking'!D9,'Liste for tidtaking'!D$5:H$78,5,FALSE)</f>
        <v>1.5329999999999997</v>
      </c>
      <c r="F13" s="209"/>
      <c r="G13" s="135">
        <v>2.3657407407407408E-2</v>
      </c>
      <c r="H13" s="136"/>
      <c r="I13" s="350">
        <f t="shared" si="1"/>
        <v>9.8572530864197531E-3</v>
      </c>
      <c r="J13" s="99"/>
      <c r="K13">
        <v>6</v>
      </c>
      <c r="L13" s="438">
        <f t="shared" si="2"/>
        <v>0.828125</v>
      </c>
      <c r="M13" s="495">
        <f t="shared" ca="1" si="3"/>
        <v>6.4300411522633756E-3</v>
      </c>
      <c r="N13" s="99">
        <v>11</v>
      </c>
      <c r="O13" s="439">
        <f t="shared" si="4"/>
        <v>0.671875</v>
      </c>
      <c r="P13" s="195"/>
      <c r="Q13" s="111"/>
    </row>
    <row r="14" spans="1:21" ht="21" thickBot="1" x14ac:dyDescent="0.3">
      <c r="B14" s="199">
        <f t="shared" si="0"/>
        <v>7</v>
      </c>
      <c r="C14" s="106" t="s">
        <v>117</v>
      </c>
      <c r="D14" s="107" t="s">
        <v>166</v>
      </c>
      <c r="E14" s="436">
        <f ca="1">VLOOKUP('Liste for tidtaking'!D71,'Liste for tidtaking'!D$5:H$78,5,FALSE)</f>
        <v>1.7049999999999998</v>
      </c>
      <c r="F14" s="209"/>
      <c r="G14" s="86">
        <v>2.4224537037037037E-2</v>
      </c>
      <c r="H14" s="136"/>
      <c r="I14" s="350">
        <f t="shared" si="1"/>
        <v>1.0093557098765433E-2</v>
      </c>
      <c r="J14" s="99">
        <f>(F14-INT(F14))*24*60*60*G$6/F$6+(G14-INT(G14))*24*60*60</f>
        <v>2093.0000000000005</v>
      </c>
      <c r="K14">
        <v>7</v>
      </c>
      <c r="L14" s="438">
        <f t="shared" si="2"/>
        <v>0.796875</v>
      </c>
      <c r="M14" s="495">
        <f t="shared" ca="1" si="3"/>
        <v>5.9199748379855912E-3</v>
      </c>
      <c r="N14" s="99">
        <v>4</v>
      </c>
      <c r="O14" s="439">
        <f t="shared" si="4"/>
        <v>0.890625</v>
      </c>
      <c r="P14" s="195"/>
    </row>
    <row r="15" spans="1:21" ht="21" thickBot="1" x14ac:dyDescent="0.3">
      <c r="B15" s="199">
        <f t="shared" si="0"/>
        <v>8</v>
      </c>
      <c r="C15" s="106" t="s">
        <v>164</v>
      </c>
      <c r="D15" s="107" t="s">
        <v>165</v>
      </c>
      <c r="E15" s="436">
        <f ca="1">VLOOKUP('Liste for tidtaking'!D70,'Liste for tidtaking'!D$5:H$78,5,FALSE)</f>
        <v>1.4969999999999999</v>
      </c>
      <c r="F15" s="17"/>
      <c r="G15" s="135">
        <v>2.4641203703703703E-2</v>
      </c>
      <c r="H15" s="136"/>
      <c r="I15" s="350">
        <f t="shared" si="1"/>
        <v>1.0267168209876543E-2</v>
      </c>
      <c r="J15" s="99">
        <f>(F15-INT(F15))*24*60*60*G$6/F$6+(G15-INT(G15))*24*60*60</f>
        <v>2129</v>
      </c>
      <c r="K15">
        <v>8</v>
      </c>
      <c r="L15" s="438">
        <f t="shared" si="2"/>
        <v>0.765625</v>
      </c>
      <c r="M15" s="495">
        <f t="shared" ca="1" si="3"/>
        <v>6.8584957981807238E-3</v>
      </c>
      <c r="N15" s="99">
        <v>16</v>
      </c>
      <c r="O15" s="439">
        <f t="shared" si="4"/>
        <v>0.515625</v>
      </c>
      <c r="P15" s="195"/>
    </row>
    <row r="16" spans="1:21" ht="21" thickBot="1" x14ac:dyDescent="0.3">
      <c r="B16" s="199">
        <f t="shared" si="0"/>
        <v>9</v>
      </c>
      <c r="C16" s="106" t="s">
        <v>63</v>
      </c>
      <c r="D16" s="107" t="s">
        <v>99</v>
      </c>
      <c r="E16" s="436">
        <f ca="1">VLOOKUP('Liste for tidtaking'!D27,'Liste for tidtaking'!D$5:H$78,5,FALSE)</f>
        <v>1.4969999999999999</v>
      </c>
      <c r="F16" s="209"/>
      <c r="G16" s="135">
        <v>2.4930555555555556E-2</v>
      </c>
      <c r="H16" s="136"/>
      <c r="I16" s="350">
        <f t="shared" si="1"/>
        <v>1.0387731481481482E-2</v>
      </c>
      <c r="J16" s="99">
        <f>(F16-INT(F16))*24*60*60*G$6/F$6+(G16-INT(G16))*24*60*60</f>
        <v>2154.0000000000005</v>
      </c>
      <c r="K16">
        <v>9</v>
      </c>
      <c r="L16" s="438">
        <f t="shared" si="2"/>
        <v>0.734375</v>
      </c>
      <c r="M16" s="495">
        <f t="shared" ca="1" si="3"/>
        <v>6.9390323857591732E-3</v>
      </c>
      <c r="N16" s="99">
        <v>18</v>
      </c>
      <c r="O16" s="439">
        <f t="shared" si="4"/>
        <v>0.453125</v>
      </c>
      <c r="P16" s="195"/>
    </row>
    <row r="17" spans="2:16" ht="21" thickBot="1" x14ac:dyDescent="0.3">
      <c r="B17" s="199">
        <f t="shared" si="0"/>
        <v>10</v>
      </c>
      <c r="C17" s="106" t="s">
        <v>139</v>
      </c>
      <c r="D17" s="107" t="s">
        <v>138</v>
      </c>
      <c r="E17" s="436">
        <f ca="1">VLOOKUP('Liste for tidtaking'!D53,'Liste for tidtaking'!D$5:H$78,5,FALSE)</f>
        <v>2.0362</v>
      </c>
      <c r="F17" s="209"/>
      <c r="G17" s="135">
        <v>2.5115740740740741E-2</v>
      </c>
      <c r="H17" s="136"/>
      <c r="I17" s="350">
        <f t="shared" si="1"/>
        <v>1.0464891975308642E-2</v>
      </c>
      <c r="J17" s="99">
        <f>(F17-INT(F17))*24*60*60*G$6/F$6+(G17-INT(G17))*24*60*60</f>
        <v>2170</v>
      </c>
      <c r="K17">
        <v>10</v>
      </c>
      <c r="L17" s="438">
        <f t="shared" si="2"/>
        <v>0.703125</v>
      </c>
      <c r="M17" s="495">
        <f t="shared" ca="1" si="3"/>
        <v>5.1394224414638258E-3</v>
      </c>
      <c r="N17" s="99">
        <v>1</v>
      </c>
      <c r="O17" s="439">
        <f t="shared" si="4"/>
        <v>0.984375</v>
      </c>
      <c r="P17" s="195"/>
    </row>
    <row r="18" spans="2:16" ht="21" thickBot="1" x14ac:dyDescent="0.3">
      <c r="B18" s="199">
        <f t="shared" si="0"/>
        <v>11</v>
      </c>
      <c r="C18" s="106" t="s">
        <v>107</v>
      </c>
      <c r="D18" s="107" t="s">
        <v>108</v>
      </c>
      <c r="E18" s="436">
        <f ca="1">VLOOKUP('Liste for tidtaking'!D34,'Liste for tidtaking'!D$5:H$78,5,FALSE)</f>
        <v>1.6549999999999998</v>
      </c>
      <c r="F18" s="209"/>
      <c r="G18" s="135">
        <v>2.5277777777777777E-2</v>
      </c>
      <c r="H18" s="136"/>
      <c r="I18" s="350">
        <f t="shared" si="1"/>
        <v>1.0532407407407407E-2</v>
      </c>
      <c r="J18" s="99">
        <f>(F18-INT(F18))*24*60*60*G$6/F$6+(G18-INT(G18))*24*60*60</f>
        <v>2184</v>
      </c>
      <c r="K18" s="99">
        <v>11</v>
      </c>
      <c r="L18" s="438">
        <f t="shared" si="2"/>
        <v>0.671875</v>
      </c>
      <c r="M18" s="495">
        <f t="shared" ca="1" si="3"/>
        <v>6.363992391182724E-3</v>
      </c>
      <c r="N18" s="99">
        <v>10</v>
      </c>
      <c r="O18" s="439">
        <f t="shared" si="4"/>
        <v>0.703125</v>
      </c>
      <c r="P18" s="195"/>
    </row>
    <row r="19" spans="2:16" ht="21" thickBot="1" x14ac:dyDescent="0.3">
      <c r="B19" s="199">
        <f t="shared" si="0"/>
        <v>12</v>
      </c>
      <c r="C19" s="106" t="s">
        <v>301</v>
      </c>
      <c r="D19" s="107" t="s">
        <v>317</v>
      </c>
      <c r="E19" s="436">
        <f ca="1">VLOOKUP('Liste for tidtaking'!D67,'Liste for tidtaking'!D$5:H$78,5,FALSE)</f>
        <v>1.6833999999999998</v>
      </c>
      <c r="F19" s="209"/>
      <c r="G19" s="86">
        <v>2.5335648148148149E-2</v>
      </c>
      <c r="H19" s="136"/>
      <c r="I19" s="350">
        <f t="shared" si="1"/>
        <v>1.0556520061728396E-2</v>
      </c>
      <c r="J19" s="99"/>
      <c r="K19">
        <v>12</v>
      </c>
      <c r="L19" s="438">
        <f t="shared" si="2"/>
        <v>0.640625</v>
      </c>
      <c r="M19" s="495">
        <f t="shared" ca="1" si="3"/>
        <v>6.2709516821482705E-3</v>
      </c>
      <c r="N19" s="99">
        <v>7</v>
      </c>
      <c r="O19" s="439">
        <f t="shared" si="4"/>
        <v>0.796875</v>
      </c>
      <c r="P19" s="195"/>
    </row>
    <row r="20" spans="2:16" ht="21" thickBot="1" x14ac:dyDescent="0.3">
      <c r="B20" s="199">
        <f t="shared" si="0"/>
        <v>13</v>
      </c>
      <c r="C20" s="106" t="s">
        <v>102</v>
      </c>
      <c r="D20" s="107" t="s">
        <v>103</v>
      </c>
      <c r="E20" s="436">
        <f ca="1">VLOOKUP('Liste for tidtaking'!D29,'Liste for tidtaking'!D$5:H$78,5,FALSE)</f>
        <v>1.4609999999999999</v>
      </c>
      <c r="F20" s="209"/>
      <c r="G20" s="135">
        <v>2.6064814814814815E-2</v>
      </c>
      <c r="H20" s="136"/>
      <c r="I20" s="350">
        <f t="shared" si="1"/>
        <v>1.086033950617284E-2</v>
      </c>
      <c r="J20" s="99">
        <f>(F20-INT(F20))*24*60*60*G$6/F$6+(G20-INT(G20))*24*60*60</f>
        <v>2252</v>
      </c>
      <c r="K20">
        <v>13</v>
      </c>
      <c r="L20" s="438">
        <f t="shared" si="2"/>
        <v>0.609375</v>
      </c>
      <c r="M20" s="495">
        <f t="shared" ca="1" si="3"/>
        <v>7.4334972663742923E-3</v>
      </c>
      <c r="N20" s="99">
        <v>22</v>
      </c>
      <c r="O20" s="439">
        <f t="shared" si="4"/>
        <v>0.328125</v>
      </c>
      <c r="P20" s="195"/>
    </row>
    <row r="21" spans="2:16" ht="21" thickBot="1" x14ac:dyDescent="0.3">
      <c r="B21" s="199">
        <f t="shared" si="0"/>
        <v>14</v>
      </c>
      <c r="C21" s="106" t="s">
        <v>104</v>
      </c>
      <c r="D21" s="107" t="s">
        <v>105</v>
      </c>
      <c r="E21" s="436">
        <f ca="1">VLOOKUP('Liste for tidtaking'!D31,'Liste for tidtaking'!D$5:H$78,5,FALSE)</f>
        <v>1.7549999999999999</v>
      </c>
      <c r="F21" s="209"/>
      <c r="G21" s="135">
        <v>2.6087962962962962E-2</v>
      </c>
      <c r="H21" s="136"/>
      <c r="I21" s="350">
        <f t="shared" si="1"/>
        <v>1.0869984567901234E-2</v>
      </c>
      <c r="J21" s="99">
        <f>(F21-INT(F21))*24*60*60+(G21-INT(G21))*24*60*60*F$6/G$6</f>
        <v>1502.6666666666667</v>
      </c>
      <c r="K21">
        <v>14</v>
      </c>
      <c r="L21" s="438">
        <f t="shared" si="2"/>
        <v>0.578125</v>
      </c>
      <c r="M21" s="495">
        <f t="shared" ca="1" si="3"/>
        <v>6.1937234005135242E-3</v>
      </c>
      <c r="N21" s="99">
        <v>6</v>
      </c>
      <c r="O21" s="439">
        <f t="shared" si="4"/>
        <v>0.828125</v>
      </c>
      <c r="P21" s="195"/>
    </row>
    <row r="22" spans="2:16" ht="21" thickBot="1" x14ac:dyDescent="0.3">
      <c r="B22" s="199">
        <f t="shared" si="0"/>
        <v>15</v>
      </c>
      <c r="C22" s="106" t="s">
        <v>100</v>
      </c>
      <c r="D22" s="107" t="s">
        <v>101</v>
      </c>
      <c r="E22" s="436">
        <f ca="1">VLOOKUP('Liste for tidtaking'!D28,'Liste for tidtaking'!D$5:H$78,5,FALSE)</f>
        <v>1.3729999999999998</v>
      </c>
      <c r="F22" s="208"/>
      <c r="G22" s="135">
        <v>2.6597222222222223E-2</v>
      </c>
      <c r="H22" s="136"/>
      <c r="I22" s="350">
        <f t="shared" si="1"/>
        <v>1.1082175925925928E-2</v>
      </c>
      <c r="J22" s="99"/>
      <c r="K22">
        <v>15</v>
      </c>
      <c r="L22" s="438">
        <f t="shared" si="2"/>
        <v>0.546875</v>
      </c>
      <c r="M22" s="495">
        <f t="shared" ca="1" si="3"/>
        <v>8.071504680208251E-3</v>
      </c>
      <c r="N22" s="99">
        <v>27</v>
      </c>
      <c r="O22" s="439">
        <f t="shared" si="4"/>
        <v>0.171875</v>
      </c>
      <c r="P22" s="195"/>
    </row>
    <row r="23" spans="2:16" ht="21" thickBot="1" x14ac:dyDescent="0.3">
      <c r="B23" s="199">
        <f t="shared" si="0"/>
        <v>16</v>
      </c>
      <c r="C23" s="106" t="s">
        <v>91</v>
      </c>
      <c r="D23" s="107" t="s">
        <v>92</v>
      </c>
      <c r="E23" s="436">
        <f ca="1">VLOOKUP('Liste for tidtaking'!D23,'Liste for tidtaking'!D$5:H$78,5,FALSE)</f>
        <v>1.6049999999999998</v>
      </c>
      <c r="F23" s="302"/>
      <c r="G23" s="86">
        <v>2.6678240740740742E-2</v>
      </c>
      <c r="H23" s="136"/>
      <c r="I23" s="350">
        <f t="shared" si="1"/>
        <v>1.1115933641975309E-2</v>
      </c>
      <c r="J23" s="99">
        <f>(F23-INT(F23))*24*60*60*G$6/F$6+(G23-INT(G23))*24*60*60</f>
        <v>2305.0000000000005</v>
      </c>
      <c r="K23">
        <v>16</v>
      </c>
      <c r="L23" s="438">
        <f t="shared" si="2"/>
        <v>0.515625</v>
      </c>
      <c r="M23" s="495">
        <f t="shared" ca="1" si="3"/>
        <v>6.9258153532556453E-3</v>
      </c>
      <c r="N23" s="99">
        <v>17</v>
      </c>
      <c r="O23" s="439">
        <f t="shared" si="4"/>
        <v>0.484375</v>
      </c>
      <c r="P23" s="195"/>
    </row>
    <row r="24" spans="2:16" ht="21" thickBot="1" x14ac:dyDescent="0.3">
      <c r="B24" s="199">
        <f t="shared" si="0"/>
        <v>17</v>
      </c>
      <c r="C24" s="106" t="s">
        <v>119</v>
      </c>
      <c r="D24" s="107" t="s">
        <v>120</v>
      </c>
      <c r="E24" s="436">
        <f ca="1">VLOOKUP('Liste for tidtaking'!D42,'Liste for tidtaking'!D$5:H$78,5,FALSE)</f>
        <v>1.6549999999999998</v>
      </c>
      <c r="F24" s="209"/>
      <c r="G24" s="86">
        <v>2.7152777777777779E-2</v>
      </c>
      <c r="H24" s="136"/>
      <c r="I24" s="350">
        <f t="shared" si="1"/>
        <v>1.1313657407407408E-2</v>
      </c>
      <c r="J24" s="99"/>
      <c r="K24">
        <v>17</v>
      </c>
      <c r="L24" s="438">
        <f t="shared" si="2"/>
        <v>0.484375</v>
      </c>
      <c r="M24" s="495">
        <f t="shared" ca="1" si="3"/>
        <v>6.8360467718473769E-3</v>
      </c>
      <c r="N24" s="99">
        <v>15</v>
      </c>
      <c r="O24" s="439">
        <f t="shared" si="4"/>
        <v>0.546875</v>
      </c>
      <c r="P24" s="195"/>
    </row>
    <row r="25" spans="2:16" ht="21" thickBot="1" x14ac:dyDescent="0.3">
      <c r="B25" s="199">
        <f t="shared" si="0"/>
        <v>18</v>
      </c>
      <c r="C25" s="106" t="s">
        <v>95</v>
      </c>
      <c r="D25" s="107" t="s">
        <v>96</v>
      </c>
      <c r="E25" s="436">
        <f ca="1">VLOOKUP('Liste for tidtaking'!D25,'Liste for tidtaking'!D$5:H$78,5,FALSE)</f>
        <v>1.7049999999999998</v>
      </c>
      <c r="F25" s="209"/>
      <c r="G25" s="135">
        <v>2.7939814814814813E-2</v>
      </c>
      <c r="H25" s="136"/>
      <c r="I25" s="350">
        <f t="shared" si="1"/>
        <v>1.1641589506172839E-2</v>
      </c>
      <c r="J25" s="99">
        <f>(F25-INT(F25))*24*60*60*G$6/F$6+(G25-INT(G25))*24*60*60</f>
        <v>2414</v>
      </c>
      <c r="K25">
        <v>18</v>
      </c>
      <c r="L25" s="438">
        <f t="shared" si="2"/>
        <v>0.453125</v>
      </c>
      <c r="M25" s="495">
        <f t="shared" ca="1" si="3"/>
        <v>6.8279117338257127E-3</v>
      </c>
      <c r="N25" s="99">
        <v>14</v>
      </c>
      <c r="O25" s="439">
        <f t="shared" si="4"/>
        <v>0.578125</v>
      </c>
      <c r="P25" s="195"/>
    </row>
    <row r="26" spans="2:16" ht="21" thickBot="1" x14ac:dyDescent="0.3">
      <c r="B26" s="199">
        <f t="shared" si="0"/>
        <v>19</v>
      </c>
      <c r="C26" s="106" t="s">
        <v>77</v>
      </c>
      <c r="D26" s="107" t="s">
        <v>78</v>
      </c>
      <c r="E26" s="436">
        <f ca="1">VLOOKUP('Liste for tidtaking'!D13,'Liste for tidtaking'!D$5:H$78,5,FALSE)</f>
        <v>1.5689999999999997</v>
      </c>
      <c r="F26" s="209"/>
      <c r="G26" s="135">
        <v>2.8321759259259258E-2</v>
      </c>
      <c r="H26" s="136"/>
      <c r="I26" s="350">
        <f t="shared" si="1"/>
        <v>1.1800733024691357E-2</v>
      </c>
      <c r="J26" s="99"/>
      <c r="K26">
        <v>19</v>
      </c>
      <c r="L26" s="438">
        <f t="shared" si="2"/>
        <v>0.421875</v>
      </c>
      <c r="M26" s="495">
        <f t="shared" ca="1" si="3"/>
        <v>7.5211810227478392E-3</v>
      </c>
      <c r="N26" s="99">
        <v>23</v>
      </c>
      <c r="O26" s="439">
        <f t="shared" si="4"/>
        <v>0.296875</v>
      </c>
      <c r="P26" s="195"/>
    </row>
    <row r="27" spans="2:16" ht="21" thickBot="1" x14ac:dyDescent="0.3">
      <c r="B27" s="199">
        <f t="shared" si="0"/>
        <v>20</v>
      </c>
      <c r="C27" s="106" t="s">
        <v>169</v>
      </c>
      <c r="D27" s="107" t="s">
        <v>170</v>
      </c>
      <c r="E27" s="436">
        <f ca="1">VLOOKUP('Liste for tidtaking'!D74,'Liste for tidtaking'!D$5:H$78,5,FALSE)</f>
        <v>1.5689999999999997</v>
      </c>
      <c r="F27" s="208"/>
      <c r="G27" s="135">
        <v>2.8449074074074075E-2</v>
      </c>
      <c r="H27" s="136"/>
      <c r="I27" s="350">
        <f t="shared" si="1"/>
        <v>1.1853780864197531E-2</v>
      </c>
      <c r="J27" s="99">
        <f>(F27-INT(F27))*24*60*60*G$6/F$6+(G27-INT(G27))*24*60*60</f>
        <v>2458</v>
      </c>
      <c r="K27">
        <v>20</v>
      </c>
      <c r="L27" s="438">
        <f t="shared" si="2"/>
        <v>0.390625</v>
      </c>
      <c r="M27" s="495">
        <f t="shared" ca="1" si="3"/>
        <v>7.5549909905656678E-3</v>
      </c>
      <c r="N27" s="99">
        <v>24</v>
      </c>
      <c r="O27" s="439">
        <f t="shared" si="4"/>
        <v>0.265625</v>
      </c>
      <c r="P27" s="195"/>
    </row>
    <row r="28" spans="2:16" ht="21" thickBot="1" x14ac:dyDescent="0.3">
      <c r="B28" s="199">
        <f t="shared" si="0"/>
        <v>21</v>
      </c>
      <c r="C28" s="106" t="s">
        <v>111</v>
      </c>
      <c r="D28" s="107" t="s">
        <v>112</v>
      </c>
      <c r="E28" s="436">
        <f ca="1">VLOOKUP('Liste for tidtaking'!D36,'Liste for tidtaking'!D$5:H$78,5,FALSE)</f>
        <v>1.4609999999999999</v>
      </c>
      <c r="F28" s="209"/>
      <c r="G28" s="135">
        <v>2.8668981481481483E-2</v>
      </c>
      <c r="H28" s="136"/>
      <c r="I28" s="350">
        <f t="shared" si="1"/>
        <v>1.1945408950617286E-2</v>
      </c>
      <c r="J28" s="99"/>
      <c r="K28">
        <v>21</v>
      </c>
      <c r="L28" s="438">
        <f t="shared" si="2"/>
        <v>0.359375</v>
      </c>
      <c r="M28" s="495">
        <f t="shared" ca="1" si="3"/>
        <v>8.1761868245155966E-3</v>
      </c>
      <c r="N28" s="99">
        <v>28</v>
      </c>
      <c r="O28" s="439">
        <f t="shared" si="4"/>
        <v>0.140625</v>
      </c>
      <c r="P28" s="195"/>
    </row>
    <row r="29" spans="2:16" ht="21" thickBot="1" x14ac:dyDescent="0.3">
      <c r="B29" s="199">
        <f t="shared" si="0"/>
        <v>22</v>
      </c>
      <c r="C29" s="106" t="s">
        <v>150</v>
      </c>
      <c r="D29" s="107" t="s">
        <v>151</v>
      </c>
      <c r="E29" s="436">
        <f ca="1">VLOOKUP('Liste for tidtaking'!D62,'Liste for tidtaking'!D$5:H$78,5,FALSE)</f>
        <v>1.8065999999999998</v>
      </c>
      <c r="F29" s="208"/>
      <c r="G29" s="135">
        <v>2.8750000000000001E-2</v>
      </c>
      <c r="H29" s="136"/>
      <c r="I29" s="350">
        <f t="shared" si="1"/>
        <v>1.1979166666666667E-2</v>
      </c>
      <c r="J29" s="99"/>
      <c r="K29">
        <v>22</v>
      </c>
      <c r="L29" s="438">
        <f t="shared" si="2"/>
        <v>0.328125</v>
      </c>
      <c r="M29" s="495">
        <f t="shared" ca="1" si="3"/>
        <v>6.6307797335695053E-3</v>
      </c>
      <c r="N29" s="99">
        <v>13</v>
      </c>
      <c r="O29" s="439">
        <f t="shared" si="4"/>
        <v>0.609375</v>
      </c>
      <c r="P29" s="195"/>
    </row>
    <row r="30" spans="2:16" ht="21" thickBot="1" x14ac:dyDescent="0.3">
      <c r="B30" s="199">
        <f t="shared" si="0"/>
        <v>23</v>
      </c>
      <c r="C30" s="106" t="s">
        <v>123</v>
      </c>
      <c r="D30" s="107" t="s">
        <v>124</v>
      </c>
      <c r="E30" s="436">
        <f ca="1">VLOOKUP('Liste for tidtaking'!D46,'Liste for tidtaking'!D$5:H$78,5,FALSE)</f>
        <v>1.9289999999999998</v>
      </c>
      <c r="F30" s="303"/>
      <c r="G30" s="268">
        <v>2.9224537037037038E-2</v>
      </c>
      <c r="H30" s="136"/>
      <c r="I30" s="350">
        <f t="shared" si="1"/>
        <v>1.2176890432098766E-2</v>
      </c>
      <c r="J30" s="99">
        <f>(F30-INT(F30))*24*60*60*G$6/F$6+(G30-INT(G30))*24*60*60</f>
        <v>2525</v>
      </c>
      <c r="K30">
        <v>23</v>
      </c>
      <c r="L30" s="438">
        <f t="shared" si="2"/>
        <v>0.296875</v>
      </c>
      <c r="M30" s="495">
        <f t="shared" ca="1" si="3"/>
        <v>6.3125404002585626E-3</v>
      </c>
      <c r="N30" s="99">
        <v>8</v>
      </c>
      <c r="O30" s="439">
        <f t="shared" si="4"/>
        <v>0.765625</v>
      </c>
      <c r="P30" s="195"/>
    </row>
    <row r="31" spans="2:16" ht="21" thickBot="1" x14ac:dyDescent="0.3">
      <c r="B31" s="199">
        <f t="shared" si="0"/>
        <v>24</v>
      </c>
      <c r="C31" s="106" t="s">
        <v>87</v>
      </c>
      <c r="D31" s="107" t="s">
        <v>88</v>
      </c>
      <c r="E31" s="436">
        <f ca="1">VLOOKUP('Liste for tidtaking'!D20,'Liste for tidtaking'!D$5:H$78,5,FALSE)</f>
        <v>1.6049999999999998</v>
      </c>
      <c r="F31" s="208"/>
      <c r="G31" s="135">
        <v>3.0185185185185186E-2</v>
      </c>
      <c r="H31" s="136"/>
      <c r="I31" s="350">
        <f t="shared" si="1"/>
        <v>1.2577160493827162E-2</v>
      </c>
      <c r="J31" s="99">
        <f>(F31-INT(F31))*24*60*60*G$6/F$6+(G31-INT(G31))*24*60*60</f>
        <v>2608</v>
      </c>
      <c r="K31">
        <v>24</v>
      </c>
      <c r="L31" s="438">
        <f t="shared" si="2"/>
        <v>0.265625</v>
      </c>
      <c r="M31" s="495">
        <f t="shared" ca="1" si="3"/>
        <v>7.8362370678050873E-3</v>
      </c>
      <c r="N31" s="99">
        <v>26</v>
      </c>
      <c r="O31" s="439">
        <f t="shared" si="4"/>
        <v>0.203125</v>
      </c>
      <c r="P31" s="195"/>
    </row>
    <row r="32" spans="2:16" ht="21" thickBot="1" x14ac:dyDescent="0.3">
      <c r="B32" s="199">
        <f t="shared" si="0"/>
        <v>25</v>
      </c>
      <c r="C32" s="106" t="s">
        <v>162</v>
      </c>
      <c r="D32" s="107" t="s">
        <v>163</v>
      </c>
      <c r="E32" s="436">
        <f ca="1">VLOOKUP('Liste for tidtaking'!D69,'Liste for tidtaking'!D$5:H$78,5,FALSE)</f>
        <v>1.7049999999999998</v>
      </c>
      <c r="F32" s="209"/>
      <c r="G32" s="135">
        <v>3.1805555555555552E-2</v>
      </c>
      <c r="H32" s="136"/>
      <c r="I32" s="350">
        <f t="shared" si="1"/>
        <v>1.3252314814814814E-2</v>
      </c>
      <c r="J32" s="99">
        <f>(F32-INT(F32))*24*60*60*G$6/F$6+(G32-INT(G32))*24*60*60</f>
        <v>2747.9999999999995</v>
      </c>
      <c r="K32">
        <v>25</v>
      </c>
      <c r="L32" s="438">
        <f t="shared" si="2"/>
        <v>0.234375</v>
      </c>
      <c r="M32" s="495">
        <f t="shared" ca="1" si="3"/>
        <v>7.7726186597154344E-3</v>
      </c>
      <c r="N32" s="99">
        <v>25</v>
      </c>
      <c r="O32" s="439">
        <f t="shared" si="4"/>
        <v>0.234375</v>
      </c>
      <c r="P32" s="195"/>
    </row>
    <row r="33" spans="2:16" ht="21" thickBot="1" x14ac:dyDescent="0.3">
      <c r="B33" s="199">
        <f t="shared" si="0"/>
        <v>26</v>
      </c>
      <c r="C33" s="106" t="s">
        <v>143</v>
      </c>
      <c r="D33" s="107" t="s">
        <v>144</v>
      </c>
      <c r="E33" s="436">
        <f ca="1">VLOOKUP('Liste for tidtaking'!D57,'Liste for tidtaking'!D$5:H$78,5,FALSE)</f>
        <v>1.8049999999999997</v>
      </c>
      <c r="F33" s="209"/>
      <c r="G33" s="135">
        <v>3.2129629629629633E-2</v>
      </c>
      <c r="H33" s="136"/>
      <c r="I33" s="350">
        <f t="shared" si="1"/>
        <v>1.3387345679012348E-2</v>
      </c>
      <c r="J33" s="99">
        <f>(F33-INT(F33))*24*60*60*G$6/F$6+(G33-INT(G33))*24*60*60</f>
        <v>2776.0000000000005</v>
      </c>
      <c r="K33">
        <v>26</v>
      </c>
      <c r="L33" s="438">
        <f t="shared" si="2"/>
        <v>0.203125</v>
      </c>
      <c r="M33" s="495">
        <f t="shared" ca="1" si="3"/>
        <v>7.4168120105331577E-3</v>
      </c>
      <c r="N33" s="99">
        <v>21</v>
      </c>
      <c r="O33" s="439">
        <f t="shared" si="4"/>
        <v>0.359375</v>
      </c>
      <c r="P33" s="195"/>
    </row>
    <row r="34" spans="2:16" ht="21" thickBot="1" x14ac:dyDescent="0.3">
      <c r="B34" s="199">
        <f t="shared" si="0"/>
        <v>27</v>
      </c>
      <c r="C34" s="106" t="s">
        <v>115</v>
      </c>
      <c r="D34" s="107" t="s">
        <v>116</v>
      </c>
      <c r="E34" s="436">
        <f ca="1">VLOOKUP('Liste for tidtaking'!D39,'Liste for tidtaking'!D$5:H$78,5,FALSE)</f>
        <v>2.0029999999999997</v>
      </c>
      <c r="F34" s="209"/>
      <c r="G34" s="268">
        <v>3.4178240740740738E-2</v>
      </c>
      <c r="H34" s="136"/>
      <c r="I34" s="350">
        <f t="shared" si="1"/>
        <v>1.4240933641975309E-2</v>
      </c>
      <c r="J34" s="99"/>
      <c r="K34">
        <v>27</v>
      </c>
      <c r="L34" s="438">
        <f t="shared" si="2"/>
        <v>0.171875</v>
      </c>
      <c r="M34" s="495">
        <f t="shared" ca="1" si="3"/>
        <v>7.1098021178109391E-3</v>
      </c>
      <c r="N34" s="99">
        <v>19</v>
      </c>
      <c r="O34" s="439">
        <f t="shared" si="4"/>
        <v>0.421875</v>
      </c>
      <c r="P34" s="195"/>
    </row>
    <row r="35" spans="2:16" ht="21" thickBot="1" x14ac:dyDescent="0.3">
      <c r="B35" s="199">
        <f t="shared" si="0"/>
        <v>28</v>
      </c>
      <c r="C35" s="106" t="s">
        <v>97</v>
      </c>
      <c r="D35" s="107" t="s">
        <v>98</v>
      </c>
      <c r="E35" s="436">
        <f ca="1">VLOOKUP('Liste for tidtaking'!D26,'Liste for tidtaking'!D$5:H$78,5,FALSE)</f>
        <v>2.2989999999999995</v>
      </c>
      <c r="F35" s="209">
        <v>2.7118055555555555E-2</v>
      </c>
      <c r="G35" s="207"/>
      <c r="H35" s="136"/>
      <c r="I35" s="350">
        <f t="shared" si="1"/>
        <v>1.6948784722222221E-2</v>
      </c>
      <c r="J35" s="99"/>
      <c r="K35">
        <v>28</v>
      </c>
      <c r="L35" s="438">
        <f t="shared" si="2"/>
        <v>0.140625</v>
      </c>
      <c r="M35" s="495">
        <f t="shared" ca="1" si="3"/>
        <v>7.3722421584263703E-3</v>
      </c>
      <c r="N35" s="99">
        <v>20</v>
      </c>
      <c r="O35" s="439">
        <f t="shared" si="4"/>
        <v>0.390625</v>
      </c>
      <c r="P35" s="195"/>
    </row>
    <row r="36" spans="2:16" ht="21" thickBot="1" x14ac:dyDescent="0.3">
      <c r="B36" s="199">
        <f t="shared" si="0"/>
        <v>29</v>
      </c>
      <c r="C36" s="106" t="s">
        <v>154</v>
      </c>
      <c r="D36" s="107" t="s">
        <v>155</v>
      </c>
      <c r="E36" s="436">
        <f ca="1">VLOOKUP('Liste for tidtaking'!D64,'Liste for tidtaking'!D$5:H$78,5,FALSE)</f>
        <v>1.9489999999999998</v>
      </c>
      <c r="F36" s="209">
        <v>3.4872685185185187E-2</v>
      </c>
      <c r="G36" s="207"/>
      <c r="H36" s="136"/>
      <c r="I36" s="350">
        <f t="shared" si="1"/>
        <v>2.1795428240740742E-2</v>
      </c>
      <c r="J36" s="99">
        <f>(F36-INT(F36))*24*60*60*G$6/F$6+(G36-INT(G36))*24*60*60</f>
        <v>4519.5</v>
      </c>
      <c r="K36">
        <v>29</v>
      </c>
      <c r="L36" s="438">
        <f t="shared" si="2"/>
        <v>0.109375</v>
      </c>
      <c r="M36" s="495">
        <f t="shared" ca="1" si="3"/>
        <v>1.1182877496531936E-2</v>
      </c>
      <c r="N36" s="99">
        <v>30</v>
      </c>
      <c r="O36" s="439">
        <f t="shared" si="4"/>
        <v>7.8125E-2</v>
      </c>
      <c r="P36" s="195"/>
    </row>
    <row r="37" spans="2:16" ht="21" thickBot="1" x14ac:dyDescent="0.3">
      <c r="B37" s="199">
        <f t="shared" si="0"/>
        <v>30</v>
      </c>
      <c r="C37" s="106" t="s">
        <v>117</v>
      </c>
      <c r="D37" s="107" t="s">
        <v>118</v>
      </c>
      <c r="E37" s="436">
        <f ca="1">VLOOKUP('Liste for tidtaking'!D41,'Liste for tidtaking'!D$5:H$78,5,FALSE)</f>
        <v>2.2989999999999995</v>
      </c>
      <c r="F37" s="209">
        <v>3.7245370370370373E-2</v>
      </c>
      <c r="G37" s="135"/>
      <c r="H37" s="136"/>
      <c r="I37" s="350">
        <f t="shared" si="1"/>
        <v>2.3278356481481483E-2</v>
      </c>
      <c r="J37" s="99"/>
      <c r="K37">
        <v>30</v>
      </c>
      <c r="L37" s="438">
        <f t="shared" si="2"/>
        <v>7.8125E-2</v>
      </c>
      <c r="M37" s="495">
        <f t="shared" ca="1" si="3"/>
        <v>1.0125426916694862E-2</v>
      </c>
      <c r="N37" s="99">
        <v>29</v>
      </c>
      <c r="O37" s="439">
        <f t="shared" si="4"/>
        <v>0.109375</v>
      </c>
      <c r="P37" s="195"/>
    </row>
    <row r="38" spans="2:16" ht="21" thickBot="1" x14ac:dyDescent="0.3">
      <c r="B38" s="199">
        <f t="shared" si="0"/>
        <v>31</v>
      </c>
      <c r="C38" s="106" t="s">
        <v>127</v>
      </c>
      <c r="D38" s="107" t="s">
        <v>128</v>
      </c>
      <c r="E38" s="436">
        <f ca="1">VLOOKUP('Liste for tidtaking'!D48,'Liste for tidtaking'!D$5:H$78,5,FALSE)</f>
        <v>1.4969999999999999</v>
      </c>
      <c r="F38" s="209"/>
      <c r="G38" s="86" t="s">
        <v>62</v>
      </c>
      <c r="H38" s="136"/>
      <c r="I38" s="350"/>
      <c r="J38" s="99" t="e">
        <f>(F38-INT(F38))*24*60*60*G$6/F$6+(G38-INT(G38))*24*60*60</f>
        <v>#VALUE!</v>
      </c>
      <c r="K38">
        <v>1</v>
      </c>
      <c r="L38" s="438">
        <f t="shared" si="2"/>
        <v>0.984375</v>
      </c>
      <c r="M38" s="495"/>
      <c r="N38" s="99">
        <v>1</v>
      </c>
      <c r="O38" s="439">
        <f t="shared" si="4"/>
        <v>0.984375</v>
      </c>
      <c r="P38" s="195"/>
    </row>
    <row r="39" spans="2:16" ht="21" thickBot="1" x14ac:dyDescent="0.3">
      <c r="B39" s="199">
        <f t="shared" si="0"/>
        <v>32</v>
      </c>
      <c r="C39" s="106" t="s">
        <v>63</v>
      </c>
      <c r="D39" s="107" t="s">
        <v>106</v>
      </c>
      <c r="E39" s="436">
        <f ca="1">VLOOKUP('Liste for tidtaking'!D33,'Liste for tidtaking'!D$5:H$78,5,FALSE)</f>
        <v>1.8549999999999998</v>
      </c>
      <c r="F39" s="208"/>
      <c r="G39" s="207" t="s">
        <v>7</v>
      </c>
      <c r="H39" s="136"/>
      <c r="I39" s="350"/>
      <c r="J39" s="99"/>
      <c r="K39">
        <v>4</v>
      </c>
      <c r="L39" s="438">
        <f t="shared" si="2"/>
        <v>0.890625</v>
      </c>
      <c r="M39" s="437"/>
      <c r="N39" s="99">
        <v>4</v>
      </c>
      <c r="O39" s="439">
        <f t="shared" si="4"/>
        <v>0.890625</v>
      </c>
      <c r="P39" s="195"/>
    </row>
    <row r="40" spans="2:16" ht="21" thickBot="1" x14ac:dyDescent="0.3">
      <c r="B40" s="199">
        <f t="shared" si="0"/>
        <v>33</v>
      </c>
      <c r="C40" s="106" t="s">
        <v>79</v>
      </c>
      <c r="D40" s="107" t="s">
        <v>80</v>
      </c>
      <c r="E40" s="436">
        <f ca="1">VLOOKUP('Liste for tidtaking'!D15,'Liste for tidtaking'!D$5:H$78,5,FALSE)</f>
        <v>2.1509999999999998</v>
      </c>
      <c r="F40" s="208"/>
      <c r="G40" s="268" t="s">
        <v>341</v>
      </c>
      <c r="H40" s="136" t="s">
        <v>342</v>
      </c>
      <c r="I40" s="350"/>
      <c r="J40" s="99" t="e">
        <f>(F40-INT(F40))*24*60*60*G$6/F$6+(G40-INT(G40))*24*60*60</f>
        <v>#VALUE!</v>
      </c>
      <c r="K40">
        <v>31</v>
      </c>
      <c r="L40" s="438">
        <f t="shared" si="2"/>
        <v>4.6875E-2</v>
      </c>
      <c r="M40" s="495"/>
      <c r="N40" s="99">
        <v>31</v>
      </c>
      <c r="O40" s="439">
        <f t="shared" si="4"/>
        <v>4.6875E-2</v>
      </c>
      <c r="P40" s="195"/>
    </row>
    <row r="41" spans="2:16" ht="21" thickBot="1" x14ac:dyDescent="0.3">
      <c r="B41" s="199">
        <f t="shared" si="0"/>
        <v>34</v>
      </c>
      <c r="C41" s="106" t="s">
        <v>160</v>
      </c>
      <c r="D41" s="107" t="s">
        <v>161</v>
      </c>
      <c r="E41" s="436">
        <f ca="1">VLOOKUP('Liste for tidtaking'!D68,'Liste for tidtaking'!D$5:H$78,5,FALSE)</f>
        <v>2.2249999999999996</v>
      </c>
      <c r="F41" s="208"/>
      <c r="G41" s="18" t="s">
        <v>343</v>
      </c>
      <c r="H41" s="136" t="s">
        <v>206</v>
      </c>
      <c r="K41">
        <v>31</v>
      </c>
      <c r="L41" s="438">
        <f t="shared" si="2"/>
        <v>4.6875E-2</v>
      </c>
      <c r="M41" s="433"/>
      <c r="N41" s="99">
        <v>31</v>
      </c>
      <c r="O41" s="439">
        <f t="shared" si="4"/>
        <v>4.6875E-2</v>
      </c>
      <c r="P41" s="195"/>
    </row>
    <row r="42" spans="2:16" ht="21" thickBot="1" x14ac:dyDescent="0.3">
      <c r="B42" s="199">
        <f t="shared" si="0"/>
        <v>35</v>
      </c>
      <c r="C42" s="106" t="s">
        <v>89</v>
      </c>
      <c r="D42" s="107" t="s">
        <v>320</v>
      </c>
      <c r="E42" s="436">
        <f ca="1">VLOOKUP('Liste for tidtaking'!D22,'Liste for tidtaking'!D$5:H$78,5,FALSE)</f>
        <v>1.7549999999999999</v>
      </c>
      <c r="F42" s="209"/>
      <c r="G42" s="135"/>
      <c r="H42" s="136"/>
      <c r="I42" s="350"/>
      <c r="J42" s="99">
        <f>(F42-INT(F42))*24*60*60*G$6/F$6+(G42-INT(G42))*24*60*60</f>
        <v>0</v>
      </c>
      <c r="L42" s="438"/>
      <c r="M42" s="495"/>
      <c r="N42" s="99"/>
      <c r="O42" s="439"/>
      <c r="P42" s="195"/>
    </row>
    <row r="43" spans="2:16" ht="21" thickBot="1" x14ac:dyDescent="0.3">
      <c r="B43" s="199">
        <f t="shared" si="0"/>
        <v>36</v>
      </c>
      <c r="C43" s="106" t="s">
        <v>109</v>
      </c>
      <c r="D43" s="107" t="s">
        <v>110</v>
      </c>
      <c r="E43" s="436">
        <f ca="1">VLOOKUP('Liste for tidtaking'!D35,'Liste for tidtaking'!D$5:H$78,5,FALSE)</f>
        <v>2.0769999999999995</v>
      </c>
      <c r="F43" s="209"/>
      <c r="G43" s="268"/>
      <c r="H43" s="136"/>
      <c r="I43" s="350"/>
      <c r="J43" s="99"/>
      <c r="L43" s="438"/>
      <c r="M43" s="495"/>
      <c r="N43" s="99"/>
      <c r="O43" s="439"/>
      <c r="P43" s="195"/>
    </row>
    <row r="44" spans="2:16" ht="21" thickBot="1" x14ac:dyDescent="0.3">
      <c r="B44" s="199">
        <v>1</v>
      </c>
      <c r="C44" s="106" t="s">
        <v>60</v>
      </c>
      <c r="D44" s="107" t="s">
        <v>61</v>
      </c>
      <c r="E44" s="436">
        <f ca="1">VLOOKUP('Liste for tidtaking'!D5,'Liste for tidtaking'!D$5:H$78,5,FALSE)</f>
        <v>1.4249999999999998</v>
      </c>
      <c r="F44" s="206"/>
      <c r="G44" s="200"/>
      <c r="H44" s="136"/>
      <c r="J44" s="99"/>
      <c r="L44" s="438"/>
      <c r="M44" s="433"/>
      <c r="N44" s="99"/>
      <c r="O44" s="439"/>
      <c r="P44" s="195"/>
    </row>
    <row r="45" spans="2:16" ht="21" thickBot="1" x14ac:dyDescent="0.3">
      <c r="B45" s="199">
        <f t="shared" ref="B45:B69" si="5">B44+1</f>
        <v>2</v>
      </c>
      <c r="C45" s="106" t="s">
        <v>67</v>
      </c>
      <c r="D45" s="107" t="s">
        <v>68</v>
      </c>
      <c r="E45" s="436">
        <f ca="1">VLOOKUP('Liste for tidtaking'!D7,'Liste for tidtaking'!D$5:H$78,5,FALSE)</f>
        <v>1.5329999999999997</v>
      </c>
      <c r="F45" s="208"/>
      <c r="G45" s="135"/>
      <c r="H45" s="136"/>
      <c r="J45" s="99"/>
      <c r="L45" s="438"/>
      <c r="M45" s="433"/>
      <c r="N45" s="99"/>
      <c r="O45" s="434"/>
      <c r="P45" s="195"/>
    </row>
    <row r="46" spans="2:16" ht="21" thickBot="1" x14ac:dyDescent="0.3">
      <c r="B46" s="199">
        <f t="shared" si="5"/>
        <v>3</v>
      </c>
      <c r="C46" s="106" t="s">
        <v>71</v>
      </c>
      <c r="D46" s="107" t="s">
        <v>72</v>
      </c>
      <c r="E46" s="436">
        <f ca="1">VLOOKUP('Liste for tidtaking'!D10,'Liste for tidtaking'!D$5:H$78,5,FALSE)</f>
        <v>1.6049999999999998</v>
      </c>
      <c r="F46" s="209"/>
      <c r="G46" s="135"/>
      <c r="H46" s="136"/>
      <c r="J46" s="99"/>
      <c r="L46" s="438"/>
      <c r="M46" s="433"/>
      <c r="N46" s="99"/>
      <c r="O46" s="434"/>
      <c r="P46" s="195"/>
    </row>
    <row r="47" spans="2:16" ht="21" thickBot="1" x14ac:dyDescent="0.3">
      <c r="B47" s="199">
        <f t="shared" si="5"/>
        <v>4</v>
      </c>
      <c r="C47" s="106" t="s">
        <v>73</v>
      </c>
      <c r="D47" s="107" t="s">
        <v>74</v>
      </c>
      <c r="E47" s="436">
        <f ca="1">VLOOKUP('Liste for tidtaking'!D11,'Liste for tidtaking'!D$5:H$78,5,FALSE)</f>
        <v>1.5689999999999997</v>
      </c>
      <c r="F47" s="209"/>
      <c r="G47" s="268"/>
      <c r="H47" s="136"/>
      <c r="I47" s="350"/>
      <c r="J47" s="99"/>
      <c r="L47" s="438"/>
      <c r="M47" s="495"/>
      <c r="N47" s="99"/>
      <c r="O47" s="439"/>
      <c r="P47" s="195"/>
    </row>
    <row r="48" spans="2:16" ht="21" thickBot="1" x14ac:dyDescent="0.3">
      <c r="B48" s="199">
        <f t="shared" si="5"/>
        <v>5</v>
      </c>
      <c r="C48" s="106" t="s">
        <v>75</v>
      </c>
      <c r="D48" s="107" t="s">
        <v>76</v>
      </c>
      <c r="E48" s="436">
        <f ca="1">VLOOKUP('Liste for tidtaking'!D12,'Liste for tidtaking'!D$5:H$78,5,FALSE)</f>
        <v>2.1669999999999998</v>
      </c>
      <c r="F48" s="211"/>
      <c r="G48" s="18"/>
      <c r="H48" s="136"/>
      <c r="L48" s="438"/>
      <c r="M48" s="431"/>
      <c r="N48" s="99"/>
      <c r="O48" s="434"/>
    </row>
    <row r="49" spans="2:16" ht="21" thickBot="1" x14ac:dyDescent="0.3">
      <c r="B49" s="199">
        <f t="shared" si="5"/>
        <v>6</v>
      </c>
      <c r="C49" s="106" t="s">
        <v>272</v>
      </c>
      <c r="D49" s="107" t="s">
        <v>319</v>
      </c>
      <c r="E49" s="436">
        <f ca="1">VLOOKUP('Liste for tidtaking'!D14,'Liste for tidtaking'!D$5:H$78,5,FALSE)</f>
        <v>1.6541999999999997</v>
      </c>
      <c r="F49" s="208"/>
      <c r="G49" s="268"/>
      <c r="H49" s="136"/>
      <c r="I49" s="350"/>
      <c r="J49" s="99"/>
      <c r="L49" s="438"/>
      <c r="M49" s="433"/>
      <c r="N49" s="99"/>
      <c r="O49" s="434"/>
      <c r="P49" s="195"/>
    </row>
    <row r="50" spans="2:16" ht="21" thickBot="1" x14ac:dyDescent="0.3">
      <c r="B50" s="199">
        <f t="shared" si="5"/>
        <v>7</v>
      </c>
      <c r="C50" s="106" t="s">
        <v>83</v>
      </c>
      <c r="D50" s="107" t="s">
        <v>84</v>
      </c>
      <c r="E50" s="436">
        <f ca="1">VLOOKUP('Liste for tidtaking'!D18,'Liste for tidtaking'!D$5:H$78,5,FALSE)</f>
        <v>2.0029999999999997</v>
      </c>
      <c r="F50" s="209"/>
      <c r="G50" s="18"/>
      <c r="H50" s="136"/>
      <c r="I50" s="350"/>
      <c r="J50" s="99"/>
      <c r="L50" s="438"/>
      <c r="M50" s="433"/>
      <c r="N50" s="99"/>
      <c r="O50" s="434"/>
      <c r="P50" s="195"/>
    </row>
    <row r="51" spans="2:16" ht="21" thickBot="1" x14ac:dyDescent="0.3">
      <c r="B51" s="199">
        <f t="shared" si="5"/>
        <v>8</v>
      </c>
      <c r="C51" s="106" t="s">
        <v>85</v>
      </c>
      <c r="D51" s="107" t="s">
        <v>86</v>
      </c>
      <c r="E51" s="436">
        <f ca="1">VLOOKUP('Liste for tidtaking'!D19,'Liste for tidtaking'!D$5:H$78,5,FALSE)</f>
        <v>2.8169999999999993</v>
      </c>
      <c r="F51" s="208"/>
      <c r="G51" s="135"/>
      <c r="H51" s="136"/>
      <c r="L51" s="438"/>
      <c r="M51" s="431"/>
      <c r="N51" s="99"/>
      <c r="O51" s="434"/>
    </row>
    <row r="52" spans="2:16" ht="21" thickBot="1" x14ac:dyDescent="0.3">
      <c r="B52" s="199">
        <f t="shared" si="5"/>
        <v>9</v>
      </c>
      <c r="C52" s="106" t="s">
        <v>254</v>
      </c>
      <c r="D52" s="107" t="s">
        <v>90</v>
      </c>
      <c r="E52" s="436">
        <f ca="1">VLOOKUP('Liste for tidtaking'!D21,'Liste for tidtaking'!D$5:H$78,5,FALSE)</f>
        <v>2.3397999999999999</v>
      </c>
      <c r="F52" s="207"/>
      <c r="G52" s="200"/>
      <c r="H52" s="136"/>
      <c r="L52" s="438"/>
      <c r="M52" s="431"/>
      <c r="N52" s="99"/>
      <c r="O52" s="434"/>
    </row>
    <row r="53" spans="2:16" ht="21" thickBot="1" x14ac:dyDescent="0.3">
      <c r="B53" s="199">
        <f t="shared" si="5"/>
        <v>10</v>
      </c>
      <c r="C53" s="106" t="s">
        <v>93</v>
      </c>
      <c r="D53" s="107" t="s">
        <v>94</v>
      </c>
      <c r="E53" s="436">
        <f ca="1">VLOOKUP('Liste for tidtaking'!D24,'Liste for tidtaking'!D$5:H$78,5,FALSE)</f>
        <v>1.5329999999999997</v>
      </c>
      <c r="F53" s="208"/>
      <c r="G53" s="18"/>
      <c r="H53" s="136"/>
      <c r="J53" s="99"/>
      <c r="L53" s="438"/>
      <c r="M53" s="433"/>
      <c r="N53" s="99"/>
      <c r="O53" s="434"/>
      <c r="P53" s="195"/>
    </row>
    <row r="54" spans="2:16" ht="21" thickBot="1" x14ac:dyDescent="0.3">
      <c r="B54" s="199">
        <f t="shared" si="5"/>
        <v>11</v>
      </c>
      <c r="C54" s="106" t="s">
        <v>113</v>
      </c>
      <c r="D54" s="107" t="s">
        <v>114</v>
      </c>
      <c r="E54" s="436">
        <f ca="1">VLOOKUP('Liste for tidtaking'!D38,'Liste for tidtaking'!D$5:H$78,5,FALSE)</f>
        <v>2.6998000000000002</v>
      </c>
      <c r="F54" s="208"/>
      <c r="G54" s="18"/>
      <c r="H54" s="136"/>
      <c r="L54" s="438"/>
      <c r="M54" s="431"/>
      <c r="N54" s="99"/>
      <c r="O54" s="434"/>
    </row>
    <row r="55" spans="2:16" ht="21" thickBot="1" x14ac:dyDescent="0.3">
      <c r="B55" s="199">
        <f t="shared" si="5"/>
        <v>12</v>
      </c>
      <c r="C55" s="106" t="s">
        <v>284</v>
      </c>
      <c r="D55" s="107" t="s">
        <v>285</v>
      </c>
      <c r="E55" s="436">
        <f ca="1">VLOOKUP('Liste for tidtaking'!D45,'Liste for tidtaking'!D$5:H$78,5,FALSE)</f>
        <v>1.3989999999999998</v>
      </c>
      <c r="F55" s="209"/>
      <c r="G55" s="135"/>
      <c r="H55" s="136"/>
      <c r="I55" s="350"/>
      <c r="J55" s="99"/>
      <c r="L55" s="438"/>
      <c r="M55" s="495"/>
      <c r="N55" s="99"/>
      <c r="O55" s="439"/>
      <c r="P55" s="195"/>
    </row>
    <row r="56" spans="2:16" ht="21" thickBot="1" x14ac:dyDescent="0.3">
      <c r="B56" s="199">
        <f t="shared" si="5"/>
        <v>13</v>
      </c>
      <c r="C56" s="106" t="s">
        <v>125</v>
      </c>
      <c r="D56" s="107" t="s">
        <v>126</v>
      </c>
      <c r="E56" s="436">
        <f ca="1">VLOOKUP('Liste for tidtaking'!D47,'Liste for tidtaking'!D$5:H$78,5,FALSE)</f>
        <v>1.9489999999999998</v>
      </c>
      <c r="F56" s="209"/>
      <c r="G56" s="18"/>
      <c r="H56" s="136"/>
      <c r="L56" s="438"/>
      <c r="M56" s="431"/>
      <c r="N56" s="99"/>
      <c r="O56" s="434"/>
    </row>
    <row r="57" spans="2:16" ht="21" thickBot="1" x14ac:dyDescent="0.3">
      <c r="B57" s="199">
        <f t="shared" si="5"/>
        <v>14</v>
      </c>
      <c r="C57" s="106" t="s">
        <v>129</v>
      </c>
      <c r="D57" s="107" t="s">
        <v>130</v>
      </c>
      <c r="E57" s="436">
        <f ca="1">VLOOKUP('Liste for tidtaking'!D49,'Liste for tidtaking'!D$5:H$78,5,FALSE)</f>
        <v>2.0769999999999995</v>
      </c>
      <c r="F57" s="209"/>
      <c r="G57" s="135"/>
      <c r="H57" s="136"/>
      <c r="J57" s="99"/>
      <c r="L57" s="438"/>
      <c r="M57" s="433"/>
      <c r="N57" s="99"/>
      <c r="O57" s="434"/>
      <c r="P57" s="195"/>
    </row>
    <row r="58" spans="2:16" ht="21" thickBot="1" x14ac:dyDescent="0.3">
      <c r="B58" s="199">
        <f t="shared" si="5"/>
        <v>15</v>
      </c>
      <c r="C58" s="106" t="s">
        <v>131</v>
      </c>
      <c r="D58" s="107" t="s">
        <v>132</v>
      </c>
      <c r="E58" s="436">
        <f ca="1">VLOOKUP('Liste for tidtaking'!D50,'Liste for tidtaking'!D$5:H$78,5,FALSE)</f>
        <v>1.6549999999999998</v>
      </c>
      <c r="F58" s="209"/>
      <c r="G58" s="135"/>
      <c r="H58" s="136"/>
      <c r="I58" s="350"/>
      <c r="J58" s="99"/>
      <c r="L58" s="438"/>
      <c r="M58" s="433"/>
      <c r="N58" s="99"/>
      <c r="O58" s="434"/>
      <c r="P58" s="195"/>
    </row>
    <row r="59" spans="2:16" ht="21" thickBot="1" x14ac:dyDescent="0.3">
      <c r="B59" s="199">
        <f t="shared" si="5"/>
        <v>16</v>
      </c>
      <c r="C59" s="106" t="s">
        <v>133</v>
      </c>
      <c r="D59" s="107" t="s">
        <v>134</v>
      </c>
      <c r="E59" s="436">
        <f ca="1">VLOOKUP('Liste for tidtaking'!D51,'Liste for tidtaking'!D$5:H$78,5,FALSE)</f>
        <v>2.4469999999999996</v>
      </c>
      <c r="F59" s="209"/>
      <c r="G59" s="135"/>
      <c r="H59" s="136"/>
      <c r="I59" s="350"/>
      <c r="J59" s="99"/>
      <c r="L59" s="438"/>
      <c r="M59" s="495"/>
      <c r="N59" s="99"/>
      <c r="O59" s="439"/>
      <c r="P59" s="195"/>
    </row>
    <row r="60" spans="2:16" ht="21" thickBot="1" x14ac:dyDescent="0.3">
      <c r="B60" s="199">
        <f t="shared" si="5"/>
        <v>17</v>
      </c>
      <c r="C60" s="113" t="s">
        <v>73</v>
      </c>
      <c r="D60" s="201" t="s">
        <v>140</v>
      </c>
      <c r="E60" s="436">
        <f ca="1">VLOOKUP('Liste for tidtaking'!D55,'Liste for tidtaking'!D$5:H$78,5,FALSE)</f>
        <v>1.7049999999999998</v>
      </c>
      <c r="F60" s="210"/>
      <c r="G60" s="18"/>
      <c r="H60" s="136"/>
      <c r="L60" s="438"/>
      <c r="M60" s="431"/>
      <c r="N60" s="99"/>
      <c r="O60" s="434"/>
    </row>
    <row r="61" spans="2:16" ht="21" thickBot="1" x14ac:dyDescent="0.3">
      <c r="B61" s="199">
        <f t="shared" si="5"/>
        <v>18</v>
      </c>
      <c r="C61" s="113" t="s">
        <v>141</v>
      </c>
      <c r="D61" s="201" t="s">
        <v>142</v>
      </c>
      <c r="E61" s="436">
        <f ca="1">VLOOKUP('Liste for tidtaking'!D56,'Liste for tidtaking'!D$5:H$78,5,FALSE)</f>
        <v>1.8421999999999998</v>
      </c>
      <c r="F61" s="210"/>
      <c r="G61" s="18"/>
      <c r="H61" s="136"/>
      <c r="L61" s="438"/>
      <c r="M61" s="431"/>
      <c r="N61" s="99"/>
      <c r="O61" s="434"/>
    </row>
    <row r="62" spans="2:16" ht="21" thickBot="1" x14ac:dyDescent="0.3">
      <c r="B62" s="199">
        <f t="shared" si="5"/>
        <v>19</v>
      </c>
      <c r="C62" s="113" t="s">
        <v>145</v>
      </c>
      <c r="D62" s="108" t="s">
        <v>146</v>
      </c>
      <c r="E62" s="436">
        <f ca="1">VLOOKUP('Liste for tidtaking'!D58,'Liste for tidtaking'!D$5:H$78,5,FALSE)</f>
        <v>1.5689999999999997</v>
      </c>
      <c r="F62" s="210"/>
      <c r="G62" s="277"/>
      <c r="H62" s="136"/>
      <c r="L62" s="438"/>
      <c r="M62" s="431"/>
      <c r="N62" s="99"/>
      <c r="O62" s="434"/>
    </row>
    <row r="63" spans="2:16" ht="21" thickBot="1" x14ac:dyDescent="0.3">
      <c r="B63" s="199">
        <f t="shared" si="5"/>
        <v>20</v>
      </c>
      <c r="C63" s="113" t="s">
        <v>79</v>
      </c>
      <c r="D63" s="201" t="s">
        <v>147</v>
      </c>
      <c r="E63" s="436">
        <f ca="1">VLOOKUP('Liste for tidtaking'!D59,'Liste for tidtaking'!D$5:H$78,5,FALSE)</f>
        <v>1.9289999999999998</v>
      </c>
      <c r="F63" s="210"/>
      <c r="G63" s="18"/>
      <c r="H63" s="136"/>
      <c r="L63" s="438"/>
      <c r="M63" s="431"/>
      <c r="N63" s="99"/>
      <c r="O63" s="434"/>
    </row>
    <row r="64" spans="2:16" ht="21" thickBot="1" x14ac:dyDescent="0.3">
      <c r="B64" s="199">
        <f t="shared" si="5"/>
        <v>21</v>
      </c>
      <c r="C64" s="113" t="s">
        <v>299</v>
      </c>
      <c r="D64" s="201" t="s">
        <v>300</v>
      </c>
      <c r="E64" s="436">
        <f>VLOOKUP('Liste for tidtaking'!D60,'Liste for tidtaking'!D$5:H$78,5,FALSE)</f>
        <v>1.51</v>
      </c>
      <c r="F64" s="282"/>
      <c r="G64" s="86"/>
      <c r="H64" s="136"/>
      <c r="I64" s="350"/>
      <c r="J64" s="99"/>
      <c r="L64" s="438"/>
      <c r="M64" s="495"/>
      <c r="N64" s="99"/>
      <c r="O64" s="439"/>
      <c r="P64" s="195"/>
    </row>
    <row r="65" spans="2:18" ht="21" thickBot="1" x14ac:dyDescent="0.3">
      <c r="B65" s="199">
        <f t="shared" si="5"/>
        <v>22</v>
      </c>
      <c r="C65" s="113" t="s">
        <v>152</v>
      </c>
      <c r="D65" s="108" t="s">
        <v>153</v>
      </c>
      <c r="E65" s="436">
        <f ca="1">VLOOKUP('Liste for tidtaking'!D63,'Liste for tidtaking'!D$5:H$78,5,FALSE)</f>
        <v>1.8049999999999997</v>
      </c>
      <c r="F65" s="210"/>
      <c r="G65" s="227"/>
      <c r="H65" s="136"/>
      <c r="L65" s="438"/>
      <c r="M65" s="431"/>
      <c r="N65" s="99"/>
      <c r="O65" s="434"/>
    </row>
    <row r="66" spans="2:18" ht="21" thickBot="1" x14ac:dyDescent="0.3">
      <c r="B66" s="199">
        <f t="shared" si="5"/>
        <v>23</v>
      </c>
      <c r="C66" s="113" t="s">
        <v>156</v>
      </c>
      <c r="D66" s="108" t="s">
        <v>157</v>
      </c>
      <c r="E66" s="436">
        <f ca="1">VLOOKUP('Liste for tidtaking'!D65,'Liste for tidtaking'!D$5:H$78,5,FALSE)</f>
        <v>1.8777999999999997</v>
      </c>
      <c r="F66" s="282"/>
      <c r="G66" s="135"/>
      <c r="H66" s="136"/>
      <c r="I66" s="350"/>
      <c r="J66" s="99"/>
      <c r="L66" s="438"/>
      <c r="M66" s="433"/>
      <c r="N66" s="99"/>
      <c r="O66" s="434"/>
      <c r="P66" s="195"/>
    </row>
    <row r="67" spans="2:18" ht="21" thickBot="1" x14ac:dyDescent="0.3">
      <c r="B67" s="199">
        <f t="shared" si="5"/>
        <v>24</v>
      </c>
      <c r="C67" s="113" t="s">
        <v>303</v>
      </c>
      <c r="D67" s="108" t="s">
        <v>318</v>
      </c>
      <c r="E67" s="436">
        <f ca="1">VLOOKUP('Liste for tidtaking'!D66,'Liste for tidtaking'!D$5:H$78,5,FALSE)</f>
        <v>1.6833999999999998</v>
      </c>
      <c r="F67" s="282"/>
      <c r="G67" s="86"/>
      <c r="H67" s="136"/>
      <c r="I67" s="350"/>
      <c r="J67" s="99"/>
      <c r="L67" s="438"/>
      <c r="M67" s="495"/>
      <c r="N67" s="99"/>
      <c r="O67" s="439"/>
      <c r="P67" s="195"/>
    </row>
    <row r="68" spans="2:18" ht="21" thickBot="1" x14ac:dyDescent="0.3">
      <c r="B68" s="199">
        <f t="shared" si="5"/>
        <v>25</v>
      </c>
      <c r="C68" s="108" t="s">
        <v>167</v>
      </c>
      <c r="D68" s="108" t="s">
        <v>168</v>
      </c>
      <c r="E68" s="436">
        <f ca="1">VLOOKUP('Liste for tidtaking'!D73,'Liste for tidtaking'!D$5:H$78,5,FALSE)</f>
        <v>2.2989999999999995</v>
      </c>
      <c r="F68" s="17"/>
      <c r="G68" s="135"/>
      <c r="H68" s="136"/>
      <c r="I68" s="350"/>
      <c r="L68" s="438"/>
      <c r="M68" s="431"/>
      <c r="N68" s="99"/>
      <c r="O68" s="432"/>
    </row>
    <row r="69" spans="2:18" ht="21" thickBot="1" x14ac:dyDescent="0.3">
      <c r="B69" s="199">
        <f t="shared" si="5"/>
        <v>26</v>
      </c>
      <c r="C69" s="108" t="s">
        <v>171</v>
      </c>
      <c r="D69" s="108" t="s">
        <v>172</v>
      </c>
      <c r="E69" s="436">
        <f ca="1">VLOOKUP('Liste for tidtaking'!D75,'Liste for tidtaking'!D$5:H$78,5,FALSE)</f>
        <v>1.8549999999999998</v>
      </c>
      <c r="F69" s="86"/>
      <c r="G69" s="135"/>
      <c r="H69" s="136"/>
      <c r="I69" s="350"/>
      <c r="J69" s="99"/>
      <c r="L69" s="438"/>
      <c r="M69" s="433"/>
      <c r="N69" s="99"/>
      <c r="O69" s="432"/>
      <c r="P69" s="195"/>
    </row>
    <row r="70" spans="2:18" ht="19" x14ac:dyDescent="0.25">
      <c r="B70" s="39"/>
      <c r="C70" s="39"/>
      <c r="D70" s="39"/>
      <c r="E70" s="39"/>
      <c r="F70" s="348"/>
      <c r="G70" s="227"/>
      <c r="H70" s="349"/>
      <c r="M70" s="435"/>
      <c r="N70" s="435"/>
      <c r="O70" s="435"/>
    </row>
    <row r="71" spans="2:18" ht="19" x14ac:dyDescent="0.25">
      <c r="B71" s="39"/>
      <c r="C71" s="39"/>
      <c r="D71" s="39"/>
      <c r="E71" s="39"/>
      <c r="F71" s="348"/>
      <c r="G71" s="227"/>
      <c r="H71" s="349"/>
    </row>
    <row r="72" spans="2:18" ht="19" x14ac:dyDescent="0.25">
      <c r="B72" s="39"/>
      <c r="C72" s="39"/>
      <c r="D72" s="39"/>
      <c r="E72" s="39"/>
      <c r="F72" s="348"/>
      <c r="G72" s="227"/>
      <c r="H72" s="349"/>
    </row>
    <row r="73" spans="2:18" ht="19" x14ac:dyDescent="0.25">
      <c r="B73" s="39"/>
      <c r="C73" s="39"/>
      <c r="D73" s="39"/>
      <c r="E73" s="39"/>
      <c r="F73" s="348"/>
      <c r="G73" s="227"/>
      <c r="H73" s="349"/>
    </row>
    <row r="74" spans="2:18" ht="19" x14ac:dyDescent="0.25">
      <c r="B74" s="39"/>
      <c r="C74" s="39"/>
      <c r="D74" s="39"/>
      <c r="E74" s="39"/>
      <c r="F74" s="348"/>
      <c r="G74" s="227"/>
      <c r="H74" s="349"/>
    </row>
    <row r="75" spans="2:18" ht="19" x14ac:dyDescent="0.25">
      <c r="B75" s="39"/>
      <c r="C75" s="39"/>
      <c r="D75" s="39"/>
      <c r="E75" s="39"/>
      <c r="F75" s="348"/>
      <c r="G75" s="227"/>
      <c r="H75" s="349"/>
    </row>
    <row r="76" spans="2:18" ht="19" x14ac:dyDescent="0.25">
      <c r="B76" s="39"/>
      <c r="C76" s="39"/>
      <c r="D76" s="39"/>
      <c r="E76" s="39"/>
      <c r="F76" s="348"/>
      <c r="G76" s="227"/>
      <c r="H76" s="349"/>
    </row>
    <row r="77" spans="2:18" ht="19" x14ac:dyDescent="0.25">
      <c r="F77" s="15"/>
      <c r="G77" s="15"/>
      <c r="R77" s="114"/>
    </row>
    <row r="78" spans="2:18" x14ac:dyDescent="0.2">
      <c r="D78" t="s">
        <v>173</v>
      </c>
      <c r="F78" s="196">
        <f>COUNT(F8:F77)+COUNTIF(F8:F77,"Brutt")+COUNTIF(F8:F77,"(*)")</f>
        <v>3</v>
      </c>
      <c r="G78" s="196">
        <f>COUNT(G8:G77)+COUNTIF(G8:G77,"Brutt")+COUNTIF(G8:G77,"(*)")</f>
        <v>29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IF(SUM(F8:F77)=0," ",AVERAGE(F8:F77))</f>
        <v>3.30787037037037E-2</v>
      </c>
      <c r="G80" s="103">
        <f>IF(SUM(G8:G77)=0," ",AVERAGE(G8:G77))</f>
        <v>2.6519633058984918E-2</v>
      </c>
      <c r="H80" s="103">
        <f>IF(SUM(F8:H77)=0," ",AVERAGE(F8:H77))</f>
        <v>2.7175540123456795E-2</v>
      </c>
    </row>
    <row r="81" spans="6:7" x14ac:dyDescent="0.2">
      <c r="F81" s="15"/>
      <c r="G81" s="15"/>
    </row>
    <row r="82" spans="6:7" x14ac:dyDescent="0.2">
      <c r="G82" s="15"/>
    </row>
  </sheetData>
  <autoFilter ref="B7:P66" xr:uid="{1CC83E89-2611-AC4C-B712-930F59FE1D38}">
    <sortState xmlns:xlrd2="http://schemas.microsoft.com/office/spreadsheetml/2017/richdata2" ref="B8:P69">
      <sortCondition ref="I7:I66"/>
    </sortState>
  </autoFilter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043C1-834A-524D-A8B9-A163E2AAEE14}">
  <dimension ref="A1:U82"/>
  <sheetViews>
    <sheetView workbookViewId="0">
      <selection activeCell="G3" sqref="G3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21" x14ac:dyDescent="0.2">
      <c r="A1" s="15"/>
      <c r="G1" s="15"/>
    </row>
    <row r="2" spans="1:21" x14ac:dyDescent="0.2">
      <c r="G2" s="15"/>
    </row>
    <row r="3" spans="1:21" ht="26" x14ac:dyDescent="0.3">
      <c r="B3" s="21" t="s">
        <v>345</v>
      </c>
      <c r="C3" s="266" t="s">
        <v>344</v>
      </c>
      <c r="F3" s="15"/>
      <c r="G3" s="15"/>
    </row>
    <row r="4" spans="1:21" ht="17" thickBot="1" x14ac:dyDescent="0.25">
      <c r="B4" s="15"/>
      <c r="F4" s="15"/>
      <c r="G4" s="15"/>
    </row>
    <row r="5" spans="1:21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21" ht="20" thickBot="1" x14ac:dyDescent="0.3">
      <c r="B6" s="104"/>
      <c r="C6" s="198"/>
      <c r="D6" s="198"/>
      <c r="E6" s="198"/>
      <c r="F6" s="226">
        <v>1.6</v>
      </c>
      <c r="G6" s="204">
        <v>2.5</v>
      </c>
      <c r="H6" s="204"/>
      <c r="J6" s="194"/>
      <c r="K6" s="194"/>
      <c r="M6" s="431"/>
      <c r="O6" s="432"/>
    </row>
    <row r="7" spans="1:21" ht="20" thickBot="1" x14ac:dyDescent="0.3">
      <c r="B7" s="104"/>
      <c r="C7" s="212"/>
      <c r="D7" s="212"/>
      <c r="E7" s="212"/>
      <c r="F7" s="206"/>
      <c r="G7" s="200"/>
      <c r="H7" s="136"/>
      <c r="M7" s="431"/>
      <c r="O7" s="432"/>
      <c r="Q7" s="111" t="s">
        <v>201</v>
      </c>
    </row>
    <row r="8" spans="1:21" ht="21" thickBot="1" x14ac:dyDescent="0.3">
      <c r="B8" s="199">
        <f t="shared" ref="B8:B34" si="0">B7+1</f>
        <v>1</v>
      </c>
      <c r="C8" s="106" t="s">
        <v>65</v>
      </c>
      <c r="D8" s="107" t="s">
        <v>66</v>
      </c>
      <c r="E8" s="436">
        <f ca="1">VLOOKUP('Liste for tidtaking'!D6,'Liste for tidtaking'!D$5:H$78,5,FALSE)</f>
        <v>1.5689999999999997</v>
      </c>
      <c r="F8" s="208"/>
      <c r="G8" s="135">
        <v>2.2337962962962962E-2</v>
      </c>
      <c r="H8" s="18"/>
      <c r="I8" s="350">
        <f t="shared" ref="I8:I27" si="1">IF(F8&gt;0,F8/F$6,G8/G$6)</f>
        <v>8.9351851851851849E-3</v>
      </c>
      <c r="J8" s="99"/>
      <c r="K8">
        <v>2</v>
      </c>
      <c r="L8" s="438">
        <f t="shared" ref="L8:L30" si="2">1-(K8-0.5)/(F$78+G$78)</f>
        <v>0.92500000000000004</v>
      </c>
      <c r="M8" s="495">
        <f t="shared" ref="M8:M27" ca="1" si="3">I8/E8</f>
        <v>5.6948280338975053E-3</v>
      </c>
      <c r="N8" s="99">
        <v>1</v>
      </c>
      <c r="O8" s="439">
        <f t="shared" ref="O8:O30" si="4">1-(N8-0.5)/(F$78+G$78)</f>
        <v>0.97499999999999998</v>
      </c>
      <c r="P8" s="195"/>
      <c r="Q8" s="110" t="s">
        <v>202</v>
      </c>
      <c r="R8" s="110"/>
      <c r="S8" s="111" t="s">
        <v>203</v>
      </c>
      <c r="T8" s="219"/>
      <c r="U8" s="350"/>
    </row>
    <row r="9" spans="1:21" ht="21" thickBot="1" x14ac:dyDescent="0.3">
      <c r="B9" s="199">
        <f t="shared" si="0"/>
        <v>2</v>
      </c>
      <c r="C9" s="106" t="s">
        <v>139</v>
      </c>
      <c r="D9" s="107" t="s">
        <v>138</v>
      </c>
      <c r="E9" s="436">
        <f ca="1">VLOOKUP('Liste for tidtaking'!D53,'Liste for tidtaking'!D$5:H$78,5,FALSE)</f>
        <v>2.0362</v>
      </c>
      <c r="F9" s="209"/>
      <c r="G9" s="135">
        <v>2.9166666666666667E-2</v>
      </c>
      <c r="H9" s="136"/>
      <c r="I9" s="350">
        <f t="shared" si="1"/>
        <v>1.1666666666666667E-2</v>
      </c>
      <c r="J9" s="99">
        <f>(F9-INT(F9))*24*60*60*G$6/F$6+(G9-INT(G9))*24*60*60</f>
        <v>2520</v>
      </c>
      <c r="K9">
        <v>13</v>
      </c>
      <c r="L9" s="438">
        <f t="shared" si="2"/>
        <v>0.375</v>
      </c>
      <c r="M9" s="495">
        <f t="shared" ca="1" si="3"/>
        <v>5.7296270831287037E-3</v>
      </c>
      <c r="N9" s="99">
        <v>2</v>
      </c>
      <c r="O9" s="439">
        <f t="shared" si="4"/>
        <v>0.92500000000000004</v>
      </c>
      <c r="P9" s="195"/>
      <c r="Q9" s="110" t="s">
        <v>205</v>
      </c>
      <c r="R9" s="110"/>
      <c r="S9" s="111" t="s">
        <v>206</v>
      </c>
      <c r="T9" s="219"/>
      <c r="U9" s="350"/>
    </row>
    <row r="10" spans="1:21" ht="21" thickBot="1" x14ac:dyDescent="0.3">
      <c r="B10" s="199">
        <f t="shared" si="0"/>
        <v>3</v>
      </c>
      <c r="C10" s="106" t="s">
        <v>117</v>
      </c>
      <c r="D10" s="107" t="s">
        <v>166</v>
      </c>
      <c r="E10" s="436">
        <f ca="1">VLOOKUP('Liste for tidtaking'!D71,'Liste for tidtaking'!D$5:H$78,5,FALSE)</f>
        <v>1.7049999999999998</v>
      </c>
      <c r="F10" s="209"/>
      <c r="G10" s="86">
        <v>2.4664351851851851E-2</v>
      </c>
      <c r="H10" s="136"/>
      <c r="I10" s="350">
        <f t="shared" si="1"/>
        <v>9.8657407407407409E-3</v>
      </c>
      <c r="J10" s="99">
        <f>(F10-INT(F10))*24*60*60*G$6/F$6+(G10-INT(G10))*24*60*60</f>
        <v>2131</v>
      </c>
      <c r="K10">
        <v>4</v>
      </c>
      <c r="L10" s="438">
        <f t="shared" si="2"/>
        <v>0.82499999999999996</v>
      </c>
      <c r="M10" s="495">
        <f t="shared" ca="1" si="3"/>
        <v>5.7863582057130448E-3</v>
      </c>
      <c r="N10" s="99">
        <v>3</v>
      </c>
      <c r="O10" s="439">
        <f t="shared" si="4"/>
        <v>0.875</v>
      </c>
      <c r="P10" s="195"/>
      <c r="Q10" s="110" t="s">
        <v>179</v>
      </c>
      <c r="R10" s="110"/>
      <c r="S10" s="111" t="s">
        <v>7</v>
      </c>
    </row>
    <row r="11" spans="1:21" ht="21" thickBot="1" x14ac:dyDescent="0.3">
      <c r="B11" s="199">
        <f t="shared" si="0"/>
        <v>4</v>
      </c>
      <c r="C11" s="106" t="s">
        <v>127</v>
      </c>
      <c r="D11" s="107" t="s">
        <v>128</v>
      </c>
      <c r="E11" s="436">
        <f ca="1">VLOOKUP('Liste for tidtaking'!D48,'Liste for tidtaking'!D$5:H$78,5,FALSE)</f>
        <v>1.4969999999999999</v>
      </c>
      <c r="F11" s="209"/>
      <c r="G11" s="86">
        <v>2.1770833333333333E-2</v>
      </c>
      <c r="H11" s="136"/>
      <c r="I11" s="350">
        <f t="shared" si="1"/>
        <v>8.7083333333333336E-3</v>
      </c>
      <c r="J11" s="99">
        <f>(F11-INT(F11))*24*60*60*G$6/F$6+(G11-INT(G11))*24*60*60</f>
        <v>1880.9999999999998</v>
      </c>
      <c r="K11">
        <v>1</v>
      </c>
      <c r="L11" s="438">
        <f t="shared" si="2"/>
        <v>0.97499999999999998</v>
      </c>
      <c r="M11" s="495">
        <f t="shared" ca="1" si="3"/>
        <v>5.8171899354264086E-3</v>
      </c>
      <c r="N11" s="99">
        <v>4</v>
      </c>
      <c r="O11" s="439">
        <f t="shared" si="4"/>
        <v>0.82499999999999996</v>
      </c>
      <c r="P11" s="195"/>
      <c r="Q11" s="110" t="s">
        <v>287</v>
      </c>
      <c r="S11" s="111" t="s">
        <v>62</v>
      </c>
    </row>
    <row r="12" spans="1:21" ht="21" thickBot="1" x14ac:dyDescent="0.3">
      <c r="B12" s="199">
        <f t="shared" si="0"/>
        <v>5</v>
      </c>
      <c r="C12" s="106" t="s">
        <v>81</v>
      </c>
      <c r="D12" s="107" t="s">
        <v>82</v>
      </c>
      <c r="E12" s="436">
        <f ca="1">VLOOKUP('Liste for tidtaking'!D16,'Liste for tidtaking'!D$5:H$78,5,FALSE)</f>
        <v>1.8049999999999997</v>
      </c>
      <c r="F12" s="209"/>
      <c r="G12" s="135">
        <v>2.6851851851851852E-2</v>
      </c>
      <c r="H12" s="136"/>
      <c r="I12" s="350">
        <f t="shared" si="1"/>
        <v>1.0740740740740742E-2</v>
      </c>
      <c r="J12" s="99">
        <f>(F12-INT(F12))*24*60*60+(G12-INT(G12))*24*60*60*F$6/G$6</f>
        <v>1484.8000000000004</v>
      </c>
      <c r="K12">
        <v>9</v>
      </c>
      <c r="L12" s="438">
        <f t="shared" si="2"/>
        <v>0.57499999999999996</v>
      </c>
      <c r="M12" s="495">
        <f t="shared" ca="1" si="3"/>
        <v>5.9505488868369771E-3</v>
      </c>
      <c r="N12" s="99">
        <v>5</v>
      </c>
      <c r="O12" s="439">
        <f t="shared" si="4"/>
        <v>0.77500000000000002</v>
      </c>
      <c r="P12" s="195"/>
      <c r="Q12" s="111" t="s">
        <v>208</v>
      </c>
    </row>
    <row r="13" spans="1:21" ht="21" thickBot="1" x14ac:dyDescent="0.3">
      <c r="B13" s="199">
        <f t="shared" si="0"/>
        <v>6</v>
      </c>
      <c r="C13" s="106" t="s">
        <v>107</v>
      </c>
      <c r="D13" s="107" t="s">
        <v>108</v>
      </c>
      <c r="E13" s="436">
        <f ca="1">VLOOKUP('Liste for tidtaking'!D34,'Liste for tidtaking'!D$5:H$78,5,FALSE)</f>
        <v>1.6549999999999998</v>
      </c>
      <c r="F13" s="209"/>
      <c r="G13" s="135">
        <v>2.5000000000000001E-2</v>
      </c>
      <c r="H13" s="136"/>
      <c r="I13" s="350">
        <f t="shared" si="1"/>
        <v>0.01</v>
      </c>
      <c r="J13" s="99">
        <f>(F13-INT(F13))*24*60*60*G$6/F$6+(G13-INT(G13))*24*60*60</f>
        <v>2160.0000000000005</v>
      </c>
      <c r="K13" s="99">
        <v>6</v>
      </c>
      <c r="L13" s="438">
        <f t="shared" si="2"/>
        <v>0.72499999999999998</v>
      </c>
      <c r="M13" s="495">
        <f t="shared" ca="1" si="3"/>
        <v>6.0422960725075537E-3</v>
      </c>
      <c r="N13" s="99">
        <v>6</v>
      </c>
      <c r="O13" s="439">
        <f t="shared" si="4"/>
        <v>0.72499999999999998</v>
      </c>
      <c r="P13" s="195"/>
      <c r="Q13" s="111"/>
    </row>
    <row r="14" spans="1:21" ht="21" thickBot="1" x14ac:dyDescent="0.3">
      <c r="B14" s="199">
        <f t="shared" si="0"/>
        <v>7</v>
      </c>
      <c r="C14" s="106" t="s">
        <v>115</v>
      </c>
      <c r="D14" s="107" t="s">
        <v>116</v>
      </c>
      <c r="E14" s="436">
        <f ca="1">VLOOKUP('Liste for tidtaking'!D39,'Liste for tidtaking'!D$5:H$78,5,FALSE)</f>
        <v>2.0029999999999997</v>
      </c>
      <c r="F14" s="209"/>
      <c r="G14" s="135">
        <v>3.0555555555555555E-2</v>
      </c>
      <c r="H14" s="136"/>
      <c r="I14" s="350">
        <f t="shared" si="1"/>
        <v>1.2222222222222221E-2</v>
      </c>
      <c r="J14" s="99"/>
      <c r="K14">
        <v>15</v>
      </c>
      <c r="L14" s="438">
        <f t="shared" si="2"/>
        <v>0.27500000000000002</v>
      </c>
      <c r="M14" s="495">
        <f t="shared" ca="1" si="3"/>
        <v>6.1019581738503362E-3</v>
      </c>
      <c r="N14" s="99">
        <v>7</v>
      </c>
      <c r="O14" s="439">
        <f t="shared" si="4"/>
        <v>0.67500000000000004</v>
      </c>
      <c r="P14" s="195"/>
    </row>
    <row r="15" spans="1:21" ht="21" thickBot="1" x14ac:dyDescent="0.3">
      <c r="B15" s="199">
        <f t="shared" si="0"/>
        <v>8</v>
      </c>
      <c r="C15" s="106" t="s">
        <v>121</v>
      </c>
      <c r="D15" s="107" t="s">
        <v>122</v>
      </c>
      <c r="E15" s="436">
        <f ca="1">VLOOKUP('Liste for tidtaking'!D43,'Liste for tidtaking'!D$5:H$78,5,FALSE)</f>
        <v>1.4609999999999999</v>
      </c>
      <c r="F15" s="86"/>
      <c r="G15" s="86">
        <v>2.2916666666666665E-2</v>
      </c>
      <c r="H15" s="136"/>
      <c r="I15" s="350">
        <f t="shared" si="1"/>
        <v>9.1666666666666667E-3</v>
      </c>
      <c r="J15" s="99">
        <f>(F15-INT(F15))*24*60*60*G$6/F$6+(G15-INT(G15))*24*60*60</f>
        <v>1979.9999999999995</v>
      </c>
      <c r="K15">
        <v>3</v>
      </c>
      <c r="L15" s="438">
        <f t="shared" si="2"/>
        <v>0.875</v>
      </c>
      <c r="M15" s="495">
        <f t="shared" ca="1" si="3"/>
        <v>6.2742413871777324E-3</v>
      </c>
      <c r="N15" s="99">
        <v>8</v>
      </c>
      <c r="O15" s="439">
        <f t="shared" si="4"/>
        <v>0.625</v>
      </c>
      <c r="P15" s="195"/>
    </row>
    <row r="16" spans="1:21" ht="21" thickBot="1" x14ac:dyDescent="0.3">
      <c r="B16" s="199">
        <f t="shared" si="0"/>
        <v>9</v>
      </c>
      <c r="C16" s="106" t="s">
        <v>95</v>
      </c>
      <c r="D16" s="107" t="s">
        <v>96</v>
      </c>
      <c r="E16" s="436">
        <f ca="1">VLOOKUP('Liste for tidtaking'!D25,'Liste for tidtaking'!D$5:H$78,5,FALSE)</f>
        <v>1.7049999999999998</v>
      </c>
      <c r="F16" s="209"/>
      <c r="G16" s="135">
        <v>2.7384259259259261E-2</v>
      </c>
      <c r="H16" s="136"/>
      <c r="I16" s="350">
        <f t="shared" si="1"/>
        <v>1.0953703703703705E-2</v>
      </c>
      <c r="J16" s="99">
        <f>(F16-INT(F16))*24*60*60*G$6/F$6+(G16-INT(G16))*24*60*60</f>
        <v>2366</v>
      </c>
      <c r="K16">
        <v>11</v>
      </c>
      <c r="L16" s="438">
        <f t="shared" si="2"/>
        <v>0.47499999999999998</v>
      </c>
      <c r="M16" s="495">
        <f t="shared" ca="1" si="3"/>
        <v>6.4244596502661035E-3</v>
      </c>
      <c r="N16" s="99">
        <v>9</v>
      </c>
      <c r="O16" s="439">
        <f t="shared" si="4"/>
        <v>0.57499999999999996</v>
      </c>
      <c r="P16" s="195"/>
    </row>
    <row r="17" spans="2:16" ht="21" thickBot="1" x14ac:dyDescent="0.3">
      <c r="B17" s="199">
        <f t="shared" si="0"/>
        <v>10</v>
      </c>
      <c r="C17" s="106" t="s">
        <v>150</v>
      </c>
      <c r="D17" s="107" t="s">
        <v>151</v>
      </c>
      <c r="E17" s="436">
        <f ca="1">VLOOKUP('Liste for tidtaking'!D62,'Liste for tidtaking'!D$5:H$78,5,FALSE)</f>
        <v>1.8065999999999998</v>
      </c>
      <c r="F17" s="208"/>
      <c r="G17" s="135">
        <v>2.9664351851851851E-2</v>
      </c>
      <c r="H17" s="136"/>
      <c r="I17" s="350">
        <f t="shared" si="1"/>
        <v>1.1865740740740741E-2</v>
      </c>
      <c r="J17" s="99"/>
      <c r="K17">
        <v>14</v>
      </c>
      <c r="L17" s="438">
        <f t="shared" si="2"/>
        <v>0.32499999999999996</v>
      </c>
      <c r="M17" s="495">
        <f t="shared" ca="1" si="3"/>
        <v>6.56799553899078E-3</v>
      </c>
      <c r="N17" s="99">
        <v>10</v>
      </c>
      <c r="O17" s="439">
        <f t="shared" si="4"/>
        <v>0.52500000000000002</v>
      </c>
      <c r="P17" s="195"/>
    </row>
    <row r="18" spans="2:16" ht="21" thickBot="1" x14ac:dyDescent="0.3">
      <c r="B18" s="199">
        <f t="shared" si="0"/>
        <v>11</v>
      </c>
      <c r="C18" s="106" t="s">
        <v>69</v>
      </c>
      <c r="D18" s="107" t="s">
        <v>70</v>
      </c>
      <c r="E18" s="436">
        <f ca="1">VLOOKUP('Liste for tidtaking'!D9,'Liste for tidtaking'!D$5:H$78,5,FALSE)</f>
        <v>1.5329999999999997</v>
      </c>
      <c r="F18" s="209"/>
      <c r="G18" s="135">
        <v>2.5868055555555554E-2</v>
      </c>
      <c r="H18" s="136"/>
      <c r="I18" s="350">
        <f t="shared" si="1"/>
        <v>1.0347222222222221E-2</v>
      </c>
      <c r="J18" s="99"/>
      <c r="K18">
        <v>7</v>
      </c>
      <c r="L18" s="438">
        <f t="shared" si="2"/>
        <v>0.67500000000000004</v>
      </c>
      <c r="M18" s="495">
        <f t="shared" ca="1" si="3"/>
        <v>6.7496557222584625E-3</v>
      </c>
      <c r="N18" s="99">
        <v>11</v>
      </c>
      <c r="O18" s="439">
        <f t="shared" si="4"/>
        <v>0.47499999999999998</v>
      </c>
      <c r="P18" s="195"/>
    </row>
    <row r="19" spans="2:16" ht="21" thickBot="1" x14ac:dyDescent="0.3">
      <c r="B19" s="199">
        <f t="shared" si="0"/>
        <v>12</v>
      </c>
      <c r="C19" s="106" t="s">
        <v>79</v>
      </c>
      <c r="D19" s="107" t="s">
        <v>80</v>
      </c>
      <c r="E19" s="436">
        <f ca="1">VLOOKUP('Liste for tidtaking'!D15,'Liste for tidtaking'!D$5:H$78,5,FALSE)</f>
        <v>2.1509999999999998</v>
      </c>
      <c r="F19" s="208"/>
      <c r="G19" s="135">
        <v>3.7037037037037035E-2</v>
      </c>
      <c r="H19" s="136"/>
      <c r="I19" s="350">
        <f t="shared" si="1"/>
        <v>1.4814814814814814E-2</v>
      </c>
      <c r="J19" s="99">
        <f>(F19-INT(F19))*24*60*60*G$6/F$6+(G19-INT(G19))*24*60*60</f>
        <v>3199.9999999999995</v>
      </c>
      <c r="K19">
        <v>18</v>
      </c>
      <c r="L19" s="438">
        <f t="shared" si="2"/>
        <v>0.125</v>
      </c>
      <c r="M19" s="495">
        <f t="shared" ca="1" si="3"/>
        <v>6.8874080961482172E-3</v>
      </c>
      <c r="N19" s="99">
        <v>12</v>
      </c>
      <c r="O19" s="439">
        <f t="shared" si="4"/>
        <v>0.42500000000000004</v>
      </c>
      <c r="P19" s="195"/>
    </row>
    <row r="20" spans="2:16" ht="21" thickBot="1" x14ac:dyDescent="0.3">
      <c r="B20" s="199">
        <f t="shared" si="0"/>
        <v>13</v>
      </c>
      <c r="C20" s="106" t="s">
        <v>123</v>
      </c>
      <c r="D20" s="107" t="s">
        <v>124</v>
      </c>
      <c r="E20" s="436">
        <f ca="1">VLOOKUP('Liste for tidtaking'!D46,'Liste for tidtaking'!D$5:H$78,5,FALSE)</f>
        <v>1.9289999999999998</v>
      </c>
      <c r="F20" s="209"/>
      <c r="G20" s="135">
        <v>3.4074074074074076E-2</v>
      </c>
      <c r="H20" s="136"/>
      <c r="I20" s="350">
        <f t="shared" si="1"/>
        <v>1.362962962962963E-2</v>
      </c>
      <c r="J20" s="99">
        <f>(F20-INT(F20))*24*60*60*G$6/F$6+(G20-INT(G20))*24*60*60</f>
        <v>2944</v>
      </c>
      <c r="K20">
        <v>17</v>
      </c>
      <c r="L20" s="438">
        <f t="shared" si="2"/>
        <v>0.17500000000000004</v>
      </c>
      <c r="M20" s="495">
        <f t="shared" ca="1" si="3"/>
        <v>7.0656452201294101E-3</v>
      </c>
      <c r="N20" s="99">
        <v>13</v>
      </c>
      <c r="O20" s="439">
        <f t="shared" si="4"/>
        <v>0.375</v>
      </c>
      <c r="P20" s="195"/>
    </row>
    <row r="21" spans="2:16" ht="21" thickBot="1" x14ac:dyDescent="0.3">
      <c r="B21" s="199">
        <f t="shared" si="0"/>
        <v>14</v>
      </c>
      <c r="C21" s="106" t="s">
        <v>284</v>
      </c>
      <c r="D21" s="107" t="s">
        <v>285</v>
      </c>
      <c r="E21" s="436">
        <f ca="1">VLOOKUP('Liste for tidtaking'!D45,'Liste for tidtaking'!D$5:H$78,5,FALSE)</f>
        <v>1.3989999999999998</v>
      </c>
      <c r="F21" s="209"/>
      <c r="G21" s="135">
        <v>2.4895833333333332E-2</v>
      </c>
      <c r="H21" s="136"/>
      <c r="I21" s="350">
        <f t="shared" si="1"/>
        <v>9.9583333333333329E-3</v>
      </c>
      <c r="J21" s="99"/>
      <c r="K21">
        <v>5</v>
      </c>
      <c r="L21" s="438">
        <f t="shared" si="2"/>
        <v>0.77500000000000002</v>
      </c>
      <c r="M21" s="495">
        <f t="shared" ca="1" si="3"/>
        <v>7.1181796521324761E-3</v>
      </c>
      <c r="N21" s="99">
        <v>14</v>
      </c>
      <c r="O21" s="439">
        <f t="shared" si="4"/>
        <v>0.32499999999999996</v>
      </c>
      <c r="P21" s="195"/>
    </row>
    <row r="22" spans="2:16" ht="21" thickBot="1" x14ac:dyDescent="0.3">
      <c r="B22" s="199">
        <f t="shared" si="0"/>
        <v>15</v>
      </c>
      <c r="C22" s="106" t="s">
        <v>102</v>
      </c>
      <c r="D22" s="107" t="s">
        <v>103</v>
      </c>
      <c r="E22" s="436">
        <f ca="1">VLOOKUP('Liste for tidtaking'!D29,'Liste for tidtaking'!D$5:H$78,5,FALSE)</f>
        <v>1.4609999999999999</v>
      </c>
      <c r="F22" s="209"/>
      <c r="G22" s="135">
        <v>2.6111111111111113E-2</v>
      </c>
      <c r="H22" s="136"/>
      <c r="I22" s="350">
        <f t="shared" si="1"/>
        <v>1.0444444444444445E-2</v>
      </c>
      <c r="J22" s="99">
        <f>(F22-INT(F22))*24*60*60*G$6/F$6+(G22-INT(G22))*24*60*60</f>
        <v>2256</v>
      </c>
      <c r="K22">
        <v>8</v>
      </c>
      <c r="L22" s="438">
        <f t="shared" si="2"/>
        <v>0.625</v>
      </c>
      <c r="M22" s="495">
        <f t="shared" ca="1" si="3"/>
        <v>7.1488326108449327E-3</v>
      </c>
      <c r="N22" s="99">
        <v>15</v>
      </c>
      <c r="O22" s="439">
        <f t="shared" si="4"/>
        <v>0.27500000000000002</v>
      </c>
      <c r="P22" s="195"/>
    </row>
    <row r="23" spans="2:16" ht="21" thickBot="1" x14ac:dyDescent="0.3">
      <c r="B23" s="199">
        <f t="shared" si="0"/>
        <v>16</v>
      </c>
      <c r="C23" s="106" t="s">
        <v>111</v>
      </c>
      <c r="D23" s="107" t="s">
        <v>112</v>
      </c>
      <c r="E23" s="436">
        <f ca="1">VLOOKUP('Liste for tidtaking'!D36,'Liste for tidtaking'!D$5:H$78,5,FALSE)</f>
        <v>1.4609999999999999</v>
      </c>
      <c r="F23" s="209"/>
      <c r="G23" s="135">
        <v>2.7060185185185184E-2</v>
      </c>
      <c r="H23" s="136"/>
      <c r="I23" s="350">
        <f t="shared" si="1"/>
        <v>1.0824074074074073E-2</v>
      </c>
      <c r="J23" s="99"/>
      <c r="K23">
        <v>10</v>
      </c>
      <c r="L23" s="438">
        <f t="shared" si="2"/>
        <v>0.52500000000000002</v>
      </c>
      <c r="M23" s="495">
        <f t="shared" ca="1" si="3"/>
        <v>7.4086749309199684E-3</v>
      </c>
      <c r="N23" s="99">
        <v>16</v>
      </c>
      <c r="O23" s="439">
        <f t="shared" si="4"/>
        <v>0.22499999999999998</v>
      </c>
      <c r="P23" s="195"/>
    </row>
    <row r="24" spans="2:16" ht="21" thickBot="1" x14ac:dyDescent="0.3">
      <c r="B24" s="199">
        <f t="shared" si="0"/>
        <v>17</v>
      </c>
      <c r="C24" s="106" t="s">
        <v>63</v>
      </c>
      <c r="D24" s="107" t="s">
        <v>99</v>
      </c>
      <c r="E24" s="436">
        <f ca="1">VLOOKUP('Liste for tidtaking'!D27,'Liste for tidtaking'!D$5:H$78,5,FALSE)</f>
        <v>1.4969999999999999</v>
      </c>
      <c r="F24" s="209"/>
      <c r="G24" s="135">
        <v>2.8472222222222222E-2</v>
      </c>
      <c r="H24" s="136"/>
      <c r="I24" s="350">
        <f t="shared" si="1"/>
        <v>1.1388888888888889E-2</v>
      </c>
      <c r="J24" s="99">
        <f>(F24-INT(F24))*24*60*60*G$6/F$6+(G24-INT(G24))*24*60*60</f>
        <v>2460</v>
      </c>
      <c r="K24">
        <v>12</v>
      </c>
      <c r="L24" s="438">
        <f t="shared" si="2"/>
        <v>0.42500000000000004</v>
      </c>
      <c r="M24" s="495">
        <f t="shared" ca="1" si="3"/>
        <v>7.607808209010615E-3</v>
      </c>
      <c r="N24" s="99">
        <v>17</v>
      </c>
      <c r="O24" s="439">
        <f t="shared" si="4"/>
        <v>0.17500000000000004</v>
      </c>
      <c r="P24" s="195"/>
    </row>
    <row r="25" spans="2:16" ht="21" thickBot="1" x14ac:dyDescent="0.3">
      <c r="B25" s="199">
        <f t="shared" si="0"/>
        <v>18</v>
      </c>
      <c r="C25" s="106" t="s">
        <v>160</v>
      </c>
      <c r="D25" s="107" t="s">
        <v>161</v>
      </c>
      <c r="E25" s="436">
        <f ca="1">VLOOKUP('Liste for tidtaking'!D68,'Liste for tidtaking'!D$5:H$78,5,FALSE)</f>
        <v>2.2249999999999996</v>
      </c>
      <c r="F25" s="209">
        <v>2.9374999999999998E-2</v>
      </c>
      <c r="G25" s="18"/>
      <c r="H25" s="136"/>
      <c r="I25" s="350">
        <f t="shared" si="1"/>
        <v>1.8359374999999997E-2</v>
      </c>
      <c r="K25">
        <v>20</v>
      </c>
      <c r="L25" s="438">
        <f t="shared" si="2"/>
        <v>2.5000000000000022E-2</v>
      </c>
      <c r="M25" s="495">
        <f t="shared" ca="1" si="3"/>
        <v>8.2514044943820218E-3</v>
      </c>
      <c r="N25" s="99">
        <v>18</v>
      </c>
      <c r="O25" s="439">
        <f t="shared" si="4"/>
        <v>0.125</v>
      </c>
      <c r="P25" s="195"/>
    </row>
    <row r="26" spans="2:16" ht="21" thickBot="1" x14ac:dyDescent="0.3">
      <c r="B26" s="199">
        <f t="shared" si="0"/>
        <v>19</v>
      </c>
      <c r="C26" s="106" t="s">
        <v>137</v>
      </c>
      <c r="D26" s="107" t="s">
        <v>321</v>
      </c>
      <c r="E26" s="436">
        <f ca="1">VLOOKUP('Liste for tidtaking'!D54,'Liste for tidtaking'!D$5:H$78,5,FALSE)</f>
        <v>1.5329999999999997</v>
      </c>
      <c r="F26" s="209"/>
      <c r="G26" s="86">
        <v>3.3344907407407406E-2</v>
      </c>
      <c r="H26" s="136"/>
      <c r="I26" s="350">
        <f t="shared" si="1"/>
        <v>1.3337962962962963E-2</v>
      </c>
      <c r="J26" s="99">
        <f>(F26-INT(F26))*24*60*60*G$6/F$6+(G26-INT(G26))*24*60*60</f>
        <v>2881</v>
      </c>
      <c r="K26">
        <v>16</v>
      </c>
      <c r="L26" s="438">
        <f t="shared" si="2"/>
        <v>0.22499999999999998</v>
      </c>
      <c r="M26" s="495">
        <f t="shared" ca="1" si="3"/>
        <v>8.7005629243072178E-3</v>
      </c>
      <c r="N26" s="99">
        <v>19</v>
      </c>
      <c r="O26" s="439">
        <f t="shared" si="4"/>
        <v>7.4999999999999956E-2</v>
      </c>
      <c r="P26" s="195"/>
    </row>
    <row r="27" spans="2:16" ht="21" thickBot="1" x14ac:dyDescent="0.3">
      <c r="B27" s="199">
        <f t="shared" si="0"/>
        <v>20</v>
      </c>
      <c r="C27" s="106" t="s">
        <v>162</v>
      </c>
      <c r="D27" s="107" t="s">
        <v>163</v>
      </c>
      <c r="E27" s="436">
        <f ca="1">VLOOKUP('Liste for tidtaking'!D69,'Liste for tidtaking'!D$5:H$78,5,FALSE)</f>
        <v>1.7049999999999998</v>
      </c>
      <c r="F27" s="209"/>
      <c r="G27" s="135">
        <v>3.7418981481481484E-2</v>
      </c>
      <c r="H27" s="136"/>
      <c r="I27" s="350">
        <f t="shared" si="1"/>
        <v>1.4967592592592593E-2</v>
      </c>
      <c r="J27" s="99">
        <f>(F27-INT(F27))*24*60*60*G$6/F$6+(G27-INT(G27))*24*60*60</f>
        <v>3233.0000000000005</v>
      </c>
      <c r="K27">
        <v>19</v>
      </c>
      <c r="L27" s="438">
        <f t="shared" si="2"/>
        <v>7.4999999999999956E-2</v>
      </c>
      <c r="M27" s="495">
        <f t="shared" ca="1" si="3"/>
        <v>8.7786466818724901E-3</v>
      </c>
      <c r="N27" s="99">
        <v>20</v>
      </c>
      <c r="O27" s="439">
        <f t="shared" si="4"/>
        <v>2.5000000000000022E-2</v>
      </c>
      <c r="P27" s="195"/>
    </row>
    <row r="28" spans="2:16" ht="21" thickBot="1" x14ac:dyDescent="0.3">
      <c r="B28" s="199">
        <f t="shared" si="0"/>
        <v>21</v>
      </c>
      <c r="C28" s="106" t="s">
        <v>143</v>
      </c>
      <c r="D28" s="107" t="s">
        <v>144</v>
      </c>
      <c r="E28" s="436">
        <f ca="1">VLOOKUP('Liste for tidtaking'!D57,'Liste for tidtaking'!D$5:H$78,5,FALSE)</f>
        <v>1.8049999999999997</v>
      </c>
      <c r="F28" s="209"/>
      <c r="G28" s="135" t="s">
        <v>7</v>
      </c>
      <c r="H28" s="136"/>
      <c r="I28" s="350"/>
      <c r="J28" s="99" t="e">
        <f>(F28-INT(F28))*24*60*60*G$6/F$6+(G28-INT(G28))*24*60*60</f>
        <v>#VALUE!</v>
      </c>
      <c r="K28">
        <v>4</v>
      </c>
      <c r="L28" s="438">
        <f t="shared" si="2"/>
        <v>0.82499999999999996</v>
      </c>
      <c r="M28" s="495"/>
      <c r="N28" s="99">
        <v>4</v>
      </c>
      <c r="O28" s="439">
        <f t="shared" si="4"/>
        <v>0.82499999999999996</v>
      </c>
      <c r="P28" s="195"/>
    </row>
    <row r="29" spans="2:16" ht="21" thickBot="1" x14ac:dyDescent="0.3">
      <c r="B29" s="199">
        <f t="shared" si="0"/>
        <v>22</v>
      </c>
      <c r="C29" s="106" t="s">
        <v>135</v>
      </c>
      <c r="D29" s="107" t="s">
        <v>136</v>
      </c>
      <c r="E29" s="436">
        <f ca="1">VLOOKUP('Liste for tidtaking'!D52,'Liste for tidtaking'!D$5:H$78,5,FALSE)</f>
        <v>1.3989999999999998</v>
      </c>
      <c r="F29" s="209"/>
      <c r="G29" s="86" t="s">
        <v>62</v>
      </c>
      <c r="H29" s="136"/>
      <c r="I29" s="350"/>
      <c r="J29" s="99" t="e">
        <f>(F29-INT(F29))*24*60*60*G$6/F$6+(G29-INT(G29))*24*60*60</f>
        <v>#VALUE!</v>
      </c>
      <c r="K29">
        <v>1</v>
      </c>
      <c r="L29" s="438">
        <f t="shared" si="2"/>
        <v>0.97499999999999998</v>
      </c>
      <c r="M29" s="495"/>
      <c r="N29" s="99">
        <v>1</v>
      </c>
      <c r="O29" s="439">
        <f t="shared" si="4"/>
        <v>0.97499999999999998</v>
      </c>
      <c r="P29" s="195"/>
    </row>
    <row r="30" spans="2:16" ht="21" thickBot="1" x14ac:dyDescent="0.3">
      <c r="B30" s="199">
        <f t="shared" si="0"/>
        <v>23</v>
      </c>
      <c r="C30" s="106" t="s">
        <v>63</v>
      </c>
      <c r="D30" s="107" t="s">
        <v>106</v>
      </c>
      <c r="E30" s="436">
        <f ca="1">VLOOKUP('Liste for tidtaking'!D33,'Liste for tidtaking'!D$5:H$78,5,FALSE)</f>
        <v>1.8549999999999998</v>
      </c>
      <c r="F30" s="354"/>
      <c r="G30" s="207" t="s">
        <v>7</v>
      </c>
      <c r="H30" s="136"/>
      <c r="I30" s="350"/>
      <c r="J30" s="99"/>
      <c r="K30">
        <v>4</v>
      </c>
      <c r="L30" s="438">
        <f t="shared" si="2"/>
        <v>0.82499999999999996</v>
      </c>
      <c r="M30" s="437"/>
      <c r="N30" s="99">
        <v>4</v>
      </c>
      <c r="O30" s="439">
        <f t="shared" si="4"/>
        <v>0.82499999999999996</v>
      </c>
      <c r="P30" s="195"/>
    </row>
    <row r="31" spans="2:16" ht="21" thickBot="1" x14ac:dyDescent="0.3">
      <c r="B31" s="199">
        <f t="shared" si="0"/>
        <v>24</v>
      </c>
      <c r="C31" s="106" t="s">
        <v>154</v>
      </c>
      <c r="D31" s="107" t="s">
        <v>155</v>
      </c>
      <c r="E31" s="436">
        <f ca="1">VLOOKUP('Liste for tidtaking'!D64,'Liste for tidtaking'!D$5:H$78,5,FALSE)</f>
        <v>1.9489999999999998</v>
      </c>
      <c r="F31" s="209"/>
      <c r="G31" s="18"/>
      <c r="H31" s="136"/>
      <c r="I31" s="350"/>
      <c r="J31" s="99"/>
      <c r="L31" s="438"/>
      <c r="M31" s="495"/>
      <c r="N31" s="99"/>
      <c r="O31" s="439"/>
      <c r="P31" s="195"/>
    </row>
    <row r="32" spans="2:16" ht="21" thickBot="1" x14ac:dyDescent="0.3">
      <c r="B32" s="199">
        <f t="shared" si="0"/>
        <v>25</v>
      </c>
      <c r="C32" s="106" t="s">
        <v>301</v>
      </c>
      <c r="D32" s="107" t="s">
        <v>317</v>
      </c>
      <c r="E32" s="436">
        <f ca="1">VLOOKUP('Liste for tidtaking'!D67,'Liste for tidtaking'!D$5:H$78,5,FALSE)</f>
        <v>1.6833999999999998</v>
      </c>
      <c r="F32" s="209"/>
      <c r="G32" s="86"/>
      <c r="H32" s="136"/>
      <c r="I32" s="350"/>
      <c r="J32" s="99"/>
      <c r="L32" s="438"/>
      <c r="M32" s="495"/>
      <c r="N32" s="99"/>
      <c r="O32" s="439"/>
      <c r="P32" s="195"/>
    </row>
    <row r="33" spans="2:16" ht="21" thickBot="1" x14ac:dyDescent="0.3">
      <c r="B33" s="199">
        <f t="shared" si="0"/>
        <v>26</v>
      </c>
      <c r="C33" s="106" t="s">
        <v>164</v>
      </c>
      <c r="D33" s="107" t="s">
        <v>165</v>
      </c>
      <c r="E33" s="436">
        <f ca="1">VLOOKUP('Liste for tidtaking'!D70,'Liste for tidtaking'!D$5:H$78,5,FALSE)</f>
        <v>1.4969999999999999</v>
      </c>
      <c r="F33" s="208"/>
      <c r="G33" s="135"/>
      <c r="H33" s="136"/>
      <c r="I33" s="350"/>
      <c r="J33" s="99"/>
      <c r="L33" s="438"/>
      <c r="M33" s="495"/>
      <c r="N33" s="99"/>
      <c r="O33" s="439"/>
      <c r="P33" s="195"/>
    </row>
    <row r="34" spans="2:16" ht="21" thickBot="1" x14ac:dyDescent="0.3">
      <c r="B34" s="199">
        <f t="shared" si="0"/>
        <v>27</v>
      </c>
      <c r="C34" s="106" t="s">
        <v>169</v>
      </c>
      <c r="D34" s="107" t="s">
        <v>170</v>
      </c>
      <c r="E34" s="436">
        <f ca="1">VLOOKUP('Liste for tidtaking'!D74,'Liste for tidtaking'!D$5:H$78,5,FALSE)</f>
        <v>1.5689999999999997</v>
      </c>
      <c r="F34" s="208"/>
      <c r="G34" s="268"/>
      <c r="H34" s="136"/>
      <c r="I34" s="350"/>
      <c r="J34" s="99"/>
      <c r="L34" s="438"/>
      <c r="M34" s="495"/>
      <c r="N34" s="99"/>
      <c r="O34" s="439"/>
      <c r="P34" s="195"/>
    </row>
    <row r="35" spans="2:16" ht="21" thickBot="1" x14ac:dyDescent="0.3">
      <c r="B35" s="199">
        <v>1</v>
      </c>
      <c r="C35" s="106" t="s">
        <v>60</v>
      </c>
      <c r="D35" s="107" t="s">
        <v>61</v>
      </c>
      <c r="E35" s="436">
        <f ca="1">VLOOKUP('Liste for tidtaking'!D5,'Liste for tidtaking'!D$5:H$78,5,FALSE)</f>
        <v>1.4249999999999998</v>
      </c>
      <c r="F35" s="206"/>
      <c r="G35" s="276"/>
      <c r="H35" s="136"/>
      <c r="J35" s="99"/>
      <c r="L35" s="438"/>
      <c r="M35" s="433"/>
      <c r="N35" s="99"/>
      <c r="O35" s="439"/>
      <c r="P35" s="195"/>
    </row>
    <row r="36" spans="2:16" ht="21" thickBot="1" x14ac:dyDescent="0.3">
      <c r="B36" s="199">
        <f t="shared" ref="B36:B69" si="5">B35+1</f>
        <v>2</v>
      </c>
      <c r="C36" s="106" t="s">
        <v>67</v>
      </c>
      <c r="D36" s="107" t="s">
        <v>68</v>
      </c>
      <c r="E36" s="436">
        <f ca="1">VLOOKUP('Liste for tidtaking'!D7,'Liste for tidtaking'!D$5:H$78,5,FALSE)</f>
        <v>1.5329999999999997</v>
      </c>
      <c r="F36" s="208"/>
      <c r="G36" s="268"/>
      <c r="H36" s="136"/>
      <c r="J36" s="99"/>
      <c r="L36" s="438"/>
      <c r="M36" s="433"/>
      <c r="N36" s="99"/>
      <c r="O36" s="434"/>
      <c r="P36" s="195"/>
    </row>
    <row r="37" spans="2:16" ht="21" thickBot="1" x14ac:dyDescent="0.3">
      <c r="B37" s="199">
        <f t="shared" si="5"/>
        <v>3</v>
      </c>
      <c r="C37" s="106" t="s">
        <v>71</v>
      </c>
      <c r="D37" s="107" t="s">
        <v>72</v>
      </c>
      <c r="E37" s="436">
        <f ca="1">VLOOKUP('Liste for tidtaking'!D10,'Liste for tidtaking'!D$5:H$78,5,FALSE)</f>
        <v>1.6049999999999998</v>
      </c>
      <c r="F37" s="209"/>
      <c r="G37" s="135"/>
      <c r="H37" s="136"/>
      <c r="J37" s="99"/>
      <c r="L37" s="438"/>
      <c r="M37" s="433"/>
      <c r="N37" s="99"/>
      <c r="O37" s="434"/>
      <c r="P37" s="195"/>
    </row>
    <row r="38" spans="2:16" ht="21" thickBot="1" x14ac:dyDescent="0.3">
      <c r="B38" s="199">
        <f t="shared" si="5"/>
        <v>4</v>
      </c>
      <c r="C38" s="106" t="s">
        <v>73</v>
      </c>
      <c r="D38" s="107" t="s">
        <v>74</v>
      </c>
      <c r="E38" s="436">
        <f ca="1">VLOOKUP('Liste for tidtaking'!D11,'Liste for tidtaking'!D$5:H$78,5,FALSE)</f>
        <v>1.5689999999999997</v>
      </c>
      <c r="F38" s="209"/>
      <c r="G38" s="135"/>
      <c r="H38" s="136"/>
      <c r="I38" s="350"/>
      <c r="J38" s="99"/>
      <c r="L38" s="438"/>
      <c r="M38" s="495"/>
      <c r="N38" s="99"/>
      <c r="O38" s="439"/>
      <c r="P38" s="195"/>
    </row>
    <row r="39" spans="2:16" ht="21" thickBot="1" x14ac:dyDescent="0.3">
      <c r="B39" s="199">
        <f t="shared" si="5"/>
        <v>5</v>
      </c>
      <c r="C39" s="106" t="s">
        <v>75</v>
      </c>
      <c r="D39" s="107" t="s">
        <v>76</v>
      </c>
      <c r="E39" s="436">
        <f ca="1">VLOOKUP('Liste for tidtaking'!D12,'Liste for tidtaking'!D$5:H$78,5,FALSE)</f>
        <v>2.1669999999999998</v>
      </c>
      <c r="F39" s="211"/>
      <c r="G39" s="207"/>
      <c r="H39" s="136"/>
      <c r="L39" s="438"/>
      <c r="M39" s="431"/>
      <c r="N39" s="99"/>
      <c r="O39" s="434"/>
    </row>
    <row r="40" spans="2:16" ht="21" thickBot="1" x14ac:dyDescent="0.3">
      <c r="B40" s="199">
        <f t="shared" si="5"/>
        <v>6</v>
      </c>
      <c r="C40" s="106" t="s">
        <v>77</v>
      </c>
      <c r="D40" s="107" t="s">
        <v>78</v>
      </c>
      <c r="E40" s="436">
        <f ca="1">VLOOKUP('Liste for tidtaking'!D13,'Liste for tidtaking'!D$5:H$78,5,FALSE)</f>
        <v>1.5689999999999997</v>
      </c>
      <c r="F40" s="209"/>
      <c r="G40" s="268"/>
      <c r="H40" s="136"/>
      <c r="I40" s="350"/>
      <c r="J40" s="99"/>
      <c r="L40" s="438"/>
      <c r="M40" s="495"/>
      <c r="N40" s="99"/>
      <c r="O40" s="439"/>
      <c r="P40" s="195"/>
    </row>
    <row r="41" spans="2:16" ht="21" thickBot="1" x14ac:dyDescent="0.3">
      <c r="B41" s="199">
        <f t="shared" si="5"/>
        <v>7</v>
      </c>
      <c r="C41" s="106" t="s">
        <v>272</v>
      </c>
      <c r="D41" s="107" t="s">
        <v>319</v>
      </c>
      <c r="E41" s="436">
        <f ca="1">VLOOKUP('Liste for tidtaking'!D14,'Liste for tidtaking'!D$5:H$78,5,FALSE)</f>
        <v>1.6541999999999997</v>
      </c>
      <c r="F41" s="208"/>
      <c r="G41" s="135"/>
      <c r="H41" s="136"/>
      <c r="I41" s="350"/>
      <c r="J41" s="99"/>
      <c r="L41" s="438"/>
      <c r="M41" s="433"/>
      <c r="N41" s="99"/>
      <c r="O41" s="434"/>
      <c r="P41" s="195"/>
    </row>
    <row r="42" spans="2:16" ht="21" thickBot="1" x14ac:dyDescent="0.3">
      <c r="B42" s="199">
        <f t="shared" si="5"/>
        <v>8</v>
      </c>
      <c r="C42" s="106" t="s">
        <v>83</v>
      </c>
      <c r="D42" s="107" t="s">
        <v>84</v>
      </c>
      <c r="E42" s="436">
        <f ca="1">VLOOKUP('Liste for tidtaking'!D18,'Liste for tidtaking'!D$5:H$78,5,FALSE)</f>
        <v>2.0029999999999997</v>
      </c>
      <c r="F42" s="209"/>
      <c r="G42" s="18"/>
      <c r="H42" s="136"/>
      <c r="I42" s="350"/>
      <c r="J42" s="99"/>
      <c r="L42" s="438"/>
      <c r="M42" s="433"/>
      <c r="N42" s="99"/>
      <c r="O42" s="434"/>
      <c r="P42" s="195"/>
    </row>
    <row r="43" spans="2:16" ht="21" thickBot="1" x14ac:dyDescent="0.3">
      <c r="B43" s="199">
        <f t="shared" si="5"/>
        <v>9</v>
      </c>
      <c r="C43" s="106" t="s">
        <v>85</v>
      </c>
      <c r="D43" s="107" t="s">
        <v>86</v>
      </c>
      <c r="E43" s="436">
        <f ca="1">VLOOKUP('Liste for tidtaking'!D19,'Liste for tidtaking'!D$5:H$78,5,FALSE)</f>
        <v>2.8169999999999993</v>
      </c>
      <c r="F43" s="208"/>
      <c r="G43" s="268"/>
      <c r="H43" s="136"/>
      <c r="L43" s="438"/>
      <c r="M43" s="431"/>
      <c r="N43" s="99"/>
      <c r="O43" s="434"/>
    </row>
    <row r="44" spans="2:16" ht="21" thickBot="1" x14ac:dyDescent="0.3">
      <c r="B44" s="199">
        <f t="shared" si="5"/>
        <v>10</v>
      </c>
      <c r="C44" s="106" t="s">
        <v>87</v>
      </c>
      <c r="D44" s="107" t="s">
        <v>88</v>
      </c>
      <c r="E44" s="436">
        <f ca="1">VLOOKUP('Liste for tidtaking'!D20,'Liste for tidtaking'!D$5:H$78,5,FALSE)</f>
        <v>1.6049999999999998</v>
      </c>
      <c r="F44" s="208"/>
      <c r="G44" s="135"/>
      <c r="H44" s="136"/>
      <c r="I44" s="350"/>
      <c r="J44" s="99"/>
      <c r="L44" s="438"/>
      <c r="M44" s="495"/>
      <c r="N44" s="99"/>
      <c r="O44" s="439"/>
      <c r="P44" s="195"/>
    </row>
    <row r="45" spans="2:16" ht="21" thickBot="1" x14ac:dyDescent="0.3">
      <c r="B45" s="199">
        <f t="shared" si="5"/>
        <v>11</v>
      </c>
      <c r="C45" s="106" t="s">
        <v>254</v>
      </c>
      <c r="D45" s="107" t="s">
        <v>90</v>
      </c>
      <c r="E45" s="436">
        <f ca="1">VLOOKUP('Liste for tidtaking'!D21,'Liste for tidtaking'!D$5:H$78,5,FALSE)</f>
        <v>2.3397999999999999</v>
      </c>
      <c r="F45" s="207"/>
      <c r="G45" s="200"/>
      <c r="H45" s="136"/>
      <c r="L45" s="438"/>
      <c r="M45" s="431"/>
      <c r="N45" s="99"/>
      <c r="O45" s="434"/>
    </row>
    <row r="46" spans="2:16" ht="21" thickBot="1" x14ac:dyDescent="0.3">
      <c r="B46" s="199">
        <f t="shared" si="5"/>
        <v>12</v>
      </c>
      <c r="C46" s="106" t="s">
        <v>89</v>
      </c>
      <c r="D46" s="107" t="s">
        <v>320</v>
      </c>
      <c r="E46" s="436">
        <f ca="1">VLOOKUP('Liste for tidtaking'!D22,'Liste for tidtaking'!D$5:H$78,5,FALSE)</f>
        <v>1.7549999999999999</v>
      </c>
      <c r="F46" s="209"/>
      <c r="G46" s="135"/>
      <c r="H46" s="136"/>
      <c r="I46" s="350"/>
      <c r="J46" s="99"/>
      <c r="L46" s="438"/>
      <c r="M46" s="495"/>
      <c r="N46" s="99"/>
      <c r="O46" s="439"/>
      <c r="P46" s="195"/>
    </row>
    <row r="47" spans="2:16" ht="21" thickBot="1" x14ac:dyDescent="0.3">
      <c r="B47" s="199">
        <f t="shared" si="5"/>
        <v>13</v>
      </c>
      <c r="C47" s="106" t="s">
        <v>91</v>
      </c>
      <c r="D47" s="107" t="s">
        <v>92</v>
      </c>
      <c r="E47" s="436">
        <f ca="1">VLOOKUP('Liste for tidtaking'!D23,'Liste for tidtaking'!D$5:H$78,5,FALSE)</f>
        <v>1.6049999999999998</v>
      </c>
      <c r="F47" s="302"/>
      <c r="G47" s="209"/>
      <c r="H47" s="136"/>
      <c r="I47" s="350"/>
      <c r="J47" s="99"/>
      <c r="L47" s="438"/>
      <c r="M47" s="495"/>
      <c r="N47" s="99"/>
      <c r="O47" s="439"/>
      <c r="P47" s="195"/>
    </row>
    <row r="48" spans="2:16" ht="21" thickBot="1" x14ac:dyDescent="0.3">
      <c r="B48" s="199">
        <f t="shared" si="5"/>
        <v>14</v>
      </c>
      <c r="C48" s="106" t="s">
        <v>93</v>
      </c>
      <c r="D48" s="107" t="s">
        <v>94</v>
      </c>
      <c r="E48" s="436">
        <f ca="1">VLOOKUP('Liste for tidtaking'!D24,'Liste for tidtaking'!D$5:H$78,5,FALSE)</f>
        <v>1.5329999999999997</v>
      </c>
      <c r="F48" s="208"/>
      <c r="G48" s="18"/>
      <c r="H48" s="136"/>
      <c r="J48" s="99"/>
      <c r="L48" s="438"/>
      <c r="M48" s="433"/>
      <c r="N48" s="99"/>
      <c r="O48" s="434"/>
      <c r="P48" s="195"/>
    </row>
    <row r="49" spans="2:16" ht="21" thickBot="1" x14ac:dyDescent="0.3">
      <c r="B49" s="199">
        <f t="shared" si="5"/>
        <v>15</v>
      </c>
      <c r="C49" s="106" t="s">
        <v>97</v>
      </c>
      <c r="D49" s="107" t="s">
        <v>98</v>
      </c>
      <c r="E49" s="436">
        <f ca="1">VLOOKUP('Liste for tidtaking'!D26,'Liste for tidtaking'!D$5:H$78,5,FALSE)</f>
        <v>2.2989999999999995</v>
      </c>
      <c r="F49" s="209"/>
      <c r="G49" s="207"/>
      <c r="H49" s="136"/>
      <c r="I49" s="350"/>
      <c r="J49" s="99"/>
      <c r="L49" s="438"/>
      <c r="M49" s="495"/>
      <c r="N49" s="99"/>
      <c r="O49" s="439"/>
      <c r="P49" s="195"/>
    </row>
    <row r="50" spans="2:16" ht="21" thickBot="1" x14ac:dyDescent="0.3">
      <c r="B50" s="199">
        <f t="shared" si="5"/>
        <v>16</v>
      </c>
      <c r="C50" s="106" t="s">
        <v>100</v>
      </c>
      <c r="D50" s="107" t="s">
        <v>101</v>
      </c>
      <c r="E50" s="436">
        <f ca="1">VLOOKUP('Liste for tidtaking'!D28,'Liste for tidtaking'!D$5:H$78,5,FALSE)</f>
        <v>1.3729999999999998</v>
      </c>
      <c r="F50" s="208"/>
      <c r="G50" s="135"/>
      <c r="H50" s="136"/>
      <c r="I50" s="350"/>
      <c r="J50" s="99"/>
      <c r="L50" s="438"/>
      <c r="M50" s="495"/>
      <c r="N50" s="99"/>
      <c r="O50" s="439"/>
      <c r="P50" s="195"/>
    </row>
    <row r="51" spans="2:16" ht="21" thickBot="1" x14ac:dyDescent="0.3">
      <c r="B51" s="199">
        <f t="shared" si="5"/>
        <v>17</v>
      </c>
      <c r="C51" s="106" t="s">
        <v>104</v>
      </c>
      <c r="D51" s="107" t="s">
        <v>105</v>
      </c>
      <c r="E51" s="436">
        <f ca="1">VLOOKUP('Liste for tidtaking'!D31,'Liste for tidtaking'!D$5:H$78,5,FALSE)</f>
        <v>1.7549999999999999</v>
      </c>
      <c r="F51" s="209"/>
      <c r="G51" s="135"/>
      <c r="H51" s="136"/>
      <c r="I51" s="350"/>
      <c r="J51" s="99"/>
      <c r="L51" s="438"/>
      <c r="M51" s="495"/>
      <c r="N51" s="99"/>
      <c r="O51" s="439"/>
      <c r="P51" s="195"/>
    </row>
    <row r="52" spans="2:16" ht="21" thickBot="1" x14ac:dyDescent="0.3">
      <c r="B52" s="199">
        <f t="shared" si="5"/>
        <v>18</v>
      </c>
      <c r="C52" s="106" t="s">
        <v>109</v>
      </c>
      <c r="D52" s="107" t="s">
        <v>110</v>
      </c>
      <c r="E52" s="436">
        <f ca="1">VLOOKUP('Liste for tidtaking'!D35,'Liste for tidtaking'!D$5:H$78,5,FALSE)</f>
        <v>2.0769999999999995</v>
      </c>
      <c r="F52" s="209"/>
      <c r="G52" s="135"/>
      <c r="H52" s="136"/>
      <c r="I52" s="350"/>
      <c r="J52" s="99"/>
      <c r="L52" s="438"/>
      <c r="M52" s="495"/>
      <c r="N52" s="99"/>
      <c r="O52" s="439"/>
      <c r="P52" s="195"/>
    </row>
    <row r="53" spans="2:16" ht="21" thickBot="1" x14ac:dyDescent="0.3">
      <c r="B53" s="199">
        <f t="shared" si="5"/>
        <v>19</v>
      </c>
      <c r="C53" s="106" t="s">
        <v>113</v>
      </c>
      <c r="D53" s="107" t="s">
        <v>114</v>
      </c>
      <c r="E53" s="436">
        <f ca="1">VLOOKUP('Liste for tidtaking'!D38,'Liste for tidtaking'!D$5:H$78,5,FALSE)</f>
        <v>2.6998000000000002</v>
      </c>
      <c r="F53" s="208"/>
      <c r="G53" s="18"/>
      <c r="H53" s="136"/>
      <c r="L53" s="438"/>
      <c r="M53" s="431"/>
      <c r="N53" s="99"/>
      <c r="O53" s="434"/>
    </row>
    <row r="54" spans="2:16" ht="21" thickBot="1" x14ac:dyDescent="0.3">
      <c r="B54" s="199">
        <f t="shared" si="5"/>
        <v>20</v>
      </c>
      <c r="C54" s="106" t="s">
        <v>117</v>
      </c>
      <c r="D54" s="107" t="s">
        <v>118</v>
      </c>
      <c r="E54" s="436">
        <f ca="1">VLOOKUP('Liste for tidtaking'!D41,'Liste for tidtaking'!D$5:H$78,5,FALSE)</f>
        <v>2.2989999999999995</v>
      </c>
      <c r="F54" s="209"/>
      <c r="G54" s="135"/>
      <c r="H54" s="136"/>
      <c r="I54" s="350"/>
      <c r="J54" s="99"/>
      <c r="L54" s="438"/>
      <c r="M54" s="495"/>
      <c r="N54" s="99"/>
      <c r="O54" s="439"/>
      <c r="P54" s="195"/>
    </row>
    <row r="55" spans="2:16" ht="21" thickBot="1" x14ac:dyDescent="0.3">
      <c r="B55" s="199">
        <f t="shared" si="5"/>
        <v>21</v>
      </c>
      <c r="C55" s="106" t="s">
        <v>119</v>
      </c>
      <c r="D55" s="107" t="s">
        <v>120</v>
      </c>
      <c r="E55" s="436">
        <f ca="1">VLOOKUP('Liste for tidtaking'!D42,'Liste for tidtaking'!D$5:H$78,5,FALSE)</f>
        <v>1.6549999999999998</v>
      </c>
      <c r="F55" s="209"/>
      <c r="G55" s="86"/>
      <c r="H55" s="136"/>
      <c r="I55" s="350"/>
      <c r="J55" s="99"/>
      <c r="L55" s="438"/>
      <c r="M55" s="495"/>
      <c r="N55" s="99"/>
      <c r="O55" s="439"/>
      <c r="P55" s="195"/>
    </row>
    <row r="56" spans="2:16" ht="21" thickBot="1" x14ac:dyDescent="0.3">
      <c r="B56" s="199">
        <f t="shared" si="5"/>
        <v>22</v>
      </c>
      <c r="C56" s="106" t="s">
        <v>125</v>
      </c>
      <c r="D56" s="107" t="s">
        <v>126</v>
      </c>
      <c r="E56" s="436">
        <f ca="1">VLOOKUP('Liste for tidtaking'!D47,'Liste for tidtaking'!D$5:H$78,5,FALSE)</f>
        <v>1.9489999999999998</v>
      </c>
      <c r="F56" s="209"/>
      <c r="G56" s="18"/>
      <c r="H56" s="136"/>
      <c r="L56" s="438"/>
      <c r="M56" s="431"/>
      <c r="N56" s="99"/>
      <c r="O56" s="434"/>
    </row>
    <row r="57" spans="2:16" ht="21" thickBot="1" x14ac:dyDescent="0.3">
      <c r="B57" s="199">
        <f t="shared" si="5"/>
        <v>23</v>
      </c>
      <c r="C57" s="106" t="s">
        <v>129</v>
      </c>
      <c r="D57" s="107" t="s">
        <v>130</v>
      </c>
      <c r="E57" s="436">
        <f ca="1">VLOOKUP('Liste for tidtaking'!D49,'Liste for tidtaking'!D$5:H$78,5,FALSE)</f>
        <v>2.0769999999999995</v>
      </c>
      <c r="F57" s="209"/>
      <c r="G57" s="135"/>
      <c r="H57" s="136"/>
      <c r="J57" s="99"/>
      <c r="L57" s="438"/>
      <c r="M57" s="433"/>
      <c r="N57" s="99"/>
      <c r="O57" s="434"/>
      <c r="P57" s="195"/>
    </row>
    <row r="58" spans="2:16" ht="21" thickBot="1" x14ac:dyDescent="0.3">
      <c r="B58" s="199">
        <f t="shared" si="5"/>
        <v>24</v>
      </c>
      <c r="C58" s="106" t="s">
        <v>131</v>
      </c>
      <c r="D58" s="107" t="s">
        <v>132</v>
      </c>
      <c r="E58" s="436">
        <f ca="1">VLOOKUP('Liste for tidtaking'!D50,'Liste for tidtaking'!D$5:H$78,5,FALSE)</f>
        <v>1.6549999999999998</v>
      </c>
      <c r="F58" s="209"/>
      <c r="G58" s="135"/>
      <c r="H58" s="136"/>
      <c r="I58" s="350"/>
      <c r="J58" s="99"/>
      <c r="L58" s="438"/>
      <c r="M58" s="433"/>
      <c r="N58" s="99"/>
      <c r="O58" s="434"/>
      <c r="P58" s="195"/>
    </row>
    <row r="59" spans="2:16" ht="21" thickBot="1" x14ac:dyDescent="0.3">
      <c r="B59" s="199">
        <f t="shared" si="5"/>
        <v>25</v>
      </c>
      <c r="C59" s="106" t="s">
        <v>133</v>
      </c>
      <c r="D59" s="107" t="s">
        <v>134</v>
      </c>
      <c r="E59" s="436">
        <f ca="1">VLOOKUP('Liste for tidtaking'!D51,'Liste for tidtaking'!D$5:H$78,5,FALSE)</f>
        <v>2.4469999999999996</v>
      </c>
      <c r="F59" s="209"/>
      <c r="G59" s="135"/>
      <c r="H59" s="136"/>
      <c r="I59" s="350"/>
      <c r="J59" s="99"/>
      <c r="L59" s="438"/>
      <c r="M59" s="495"/>
      <c r="N59" s="99"/>
      <c r="O59" s="439"/>
      <c r="P59" s="195"/>
    </row>
    <row r="60" spans="2:16" ht="21" thickBot="1" x14ac:dyDescent="0.3">
      <c r="B60" s="199">
        <f t="shared" si="5"/>
        <v>26</v>
      </c>
      <c r="C60" s="113" t="s">
        <v>73</v>
      </c>
      <c r="D60" s="201" t="s">
        <v>140</v>
      </c>
      <c r="E60" s="436">
        <f ca="1">VLOOKUP('Liste for tidtaking'!D55,'Liste for tidtaking'!D$5:H$78,5,FALSE)</f>
        <v>1.7049999999999998</v>
      </c>
      <c r="F60" s="210"/>
      <c r="G60" s="18"/>
      <c r="H60" s="136"/>
      <c r="L60" s="438"/>
      <c r="M60" s="431"/>
      <c r="N60" s="99"/>
      <c r="O60" s="434"/>
    </row>
    <row r="61" spans="2:16" ht="21" thickBot="1" x14ac:dyDescent="0.3">
      <c r="B61" s="199">
        <f t="shared" si="5"/>
        <v>27</v>
      </c>
      <c r="C61" s="113" t="s">
        <v>141</v>
      </c>
      <c r="D61" s="201" t="s">
        <v>142</v>
      </c>
      <c r="E61" s="436">
        <f ca="1">VLOOKUP('Liste for tidtaking'!D56,'Liste for tidtaking'!D$5:H$78,5,FALSE)</f>
        <v>1.8421999999999998</v>
      </c>
      <c r="F61" s="210"/>
      <c r="G61" s="18"/>
      <c r="H61" s="136"/>
      <c r="L61" s="438"/>
      <c r="M61" s="431"/>
      <c r="N61" s="99"/>
      <c r="O61" s="434"/>
    </row>
    <row r="62" spans="2:16" ht="21" thickBot="1" x14ac:dyDescent="0.3">
      <c r="B62" s="199">
        <f t="shared" si="5"/>
        <v>28</v>
      </c>
      <c r="C62" s="113" t="s">
        <v>145</v>
      </c>
      <c r="D62" s="108" t="s">
        <v>146</v>
      </c>
      <c r="E62" s="436">
        <f ca="1">VLOOKUP('Liste for tidtaking'!D58,'Liste for tidtaking'!D$5:H$78,5,FALSE)</f>
        <v>1.5689999999999997</v>
      </c>
      <c r="F62" s="210"/>
      <c r="G62" s="277"/>
      <c r="H62" s="136"/>
      <c r="L62" s="438"/>
      <c r="M62" s="431"/>
      <c r="N62" s="99"/>
      <c r="O62" s="434"/>
    </row>
    <row r="63" spans="2:16" ht="21" thickBot="1" x14ac:dyDescent="0.3">
      <c r="B63" s="199">
        <f t="shared" si="5"/>
        <v>29</v>
      </c>
      <c r="C63" s="113" t="s">
        <v>79</v>
      </c>
      <c r="D63" s="201" t="s">
        <v>147</v>
      </c>
      <c r="E63" s="436">
        <f ca="1">VLOOKUP('Liste for tidtaking'!D59,'Liste for tidtaking'!D$5:H$78,5,FALSE)</f>
        <v>1.9289999999999998</v>
      </c>
      <c r="F63" s="210"/>
      <c r="G63" s="18"/>
      <c r="H63" s="136"/>
      <c r="L63" s="438"/>
      <c r="M63" s="431"/>
      <c r="N63" s="99"/>
      <c r="O63" s="434"/>
    </row>
    <row r="64" spans="2:16" ht="21" thickBot="1" x14ac:dyDescent="0.3">
      <c r="B64" s="199">
        <f t="shared" si="5"/>
        <v>30</v>
      </c>
      <c r="C64" s="113" t="s">
        <v>299</v>
      </c>
      <c r="D64" s="201" t="s">
        <v>300</v>
      </c>
      <c r="E64" s="436">
        <f>VLOOKUP('Liste for tidtaking'!D60,'Liste for tidtaking'!D$5:H$78,5,FALSE)</f>
        <v>1.51</v>
      </c>
      <c r="F64" s="282"/>
      <c r="G64" s="86"/>
      <c r="H64" s="136"/>
      <c r="I64" s="350"/>
      <c r="J64" s="99"/>
      <c r="L64" s="438"/>
      <c r="M64" s="495"/>
      <c r="N64" s="99"/>
      <c r="O64" s="439"/>
      <c r="P64" s="195"/>
    </row>
    <row r="65" spans="2:18" ht="21" thickBot="1" x14ac:dyDescent="0.3">
      <c r="B65" s="199">
        <f t="shared" si="5"/>
        <v>31</v>
      </c>
      <c r="C65" s="113" t="s">
        <v>152</v>
      </c>
      <c r="D65" s="108" t="s">
        <v>153</v>
      </c>
      <c r="E65" s="436">
        <f ca="1">VLOOKUP('Liste for tidtaking'!D63,'Liste for tidtaking'!D$5:H$78,5,FALSE)</f>
        <v>1.8049999999999997</v>
      </c>
      <c r="F65" s="210"/>
      <c r="G65" s="227"/>
      <c r="H65" s="136"/>
      <c r="L65" s="438"/>
      <c r="M65" s="431"/>
      <c r="N65" s="99"/>
      <c r="O65" s="434"/>
    </row>
    <row r="66" spans="2:18" ht="21" thickBot="1" x14ac:dyDescent="0.3">
      <c r="B66" s="199">
        <f t="shared" si="5"/>
        <v>32</v>
      </c>
      <c r="C66" s="113" t="s">
        <v>156</v>
      </c>
      <c r="D66" s="108" t="s">
        <v>157</v>
      </c>
      <c r="E66" s="436">
        <f ca="1">VLOOKUP('Liste for tidtaking'!D65,'Liste for tidtaking'!D$5:H$78,5,FALSE)</f>
        <v>1.8777999999999997</v>
      </c>
      <c r="F66" s="282"/>
      <c r="G66" s="135"/>
      <c r="H66" s="136"/>
      <c r="I66" s="350"/>
      <c r="J66" s="99"/>
      <c r="L66" s="438"/>
      <c r="M66" s="433"/>
      <c r="N66" s="99"/>
      <c r="O66" s="434"/>
      <c r="P66" s="195"/>
    </row>
    <row r="67" spans="2:18" ht="21" thickBot="1" x14ac:dyDescent="0.3">
      <c r="B67" s="199">
        <f t="shared" si="5"/>
        <v>33</v>
      </c>
      <c r="C67" s="113" t="s">
        <v>303</v>
      </c>
      <c r="D67" s="108" t="s">
        <v>318</v>
      </c>
      <c r="E67" s="436">
        <f ca="1">VLOOKUP('Liste for tidtaking'!D66,'Liste for tidtaking'!D$5:H$78,5,FALSE)</f>
        <v>1.6833999999999998</v>
      </c>
      <c r="F67" s="282"/>
      <c r="G67" s="86"/>
      <c r="H67" s="136"/>
      <c r="I67" s="350"/>
      <c r="J67" s="99"/>
      <c r="L67" s="438"/>
      <c r="M67" s="495"/>
      <c r="N67" s="99"/>
      <c r="O67" s="439"/>
      <c r="P67" s="195"/>
    </row>
    <row r="68" spans="2:18" ht="21" thickBot="1" x14ac:dyDescent="0.3">
      <c r="B68" s="199">
        <f t="shared" si="5"/>
        <v>34</v>
      </c>
      <c r="C68" s="108" t="s">
        <v>167</v>
      </c>
      <c r="D68" s="108" t="s">
        <v>168</v>
      </c>
      <c r="E68" s="436">
        <f ca="1">VLOOKUP('Liste for tidtaking'!D73,'Liste for tidtaking'!D$5:H$78,5,FALSE)</f>
        <v>2.2989999999999995</v>
      </c>
      <c r="F68" s="17"/>
      <c r="G68" s="135"/>
      <c r="H68" s="136"/>
      <c r="I68" s="350"/>
      <c r="L68" s="438"/>
      <c r="M68" s="431"/>
      <c r="N68" s="99"/>
      <c r="O68" s="432"/>
    </row>
    <row r="69" spans="2:18" ht="21" thickBot="1" x14ac:dyDescent="0.3">
      <c r="B69" s="199">
        <f t="shared" si="5"/>
        <v>35</v>
      </c>
      <c r="C69" s="108" t="s">
        <v>171</v>
      </c>
      <c r="D69" s="108" t="s">
        <v>172</v>
      </c>
      <c r="E69" s="436">
        <f ca="1">VLOOKUP('Liste for tidtaking'!D75,'Liste for tidtaking'!D$5:H$78,5,FALSE)</f>
        <v>1.8549999999999998</v>
      </c>
      <c r="F69" s="86"/>
      <c r="G69" s="135"/>
      <c r="H69" s="136"/>
      <c r="I69" s="350"/>
      <c r="J69" s="99"/>
      <c r="L69" s="438"/>
      <c r="M69" s="433"/>
      <c r="N69" s="99"/>
      <c r="O69" s="432"/>
      <c r="P69" s="195"/>
    </row>
    <row r="70" spans="2:18" ht="19" x14ac:dyDescent="0.25">
      <c r="B70" s="39"/>
      <c r="C70" s="39"/>
      <c r="D70" s="39"/>
      <c r="E70" s="39"/>
      <c r="F70" s="348"/>
      <c r="G70" s="227"/>
      <c r="H70" s="349"/>
      <c r="M70" s="435"/>
      <c r="N70" s="435"/>
      <c r="O70" s="435"/>
    </row>
    <row r="71" spans="2:18" ht="19" x14ac:dyDescent="0.25">
      <c r="B71" s="39"/>
      <c r="C71" s="39"/>
      <c r="D71" s="39"/>
      <c r="E71" s="39"/>
      <c r="F71" s="348"/>
      <c r="G71" s="227"/>
      <c r="H71" s="349"/>
    </row>
    <row r="72" spans="2:18" ht="19" x14ac:dyDescent="0.25">
      <c r="B72" s="39"/>
      <c r="C72" s="39"/>
      <c r="D72" s="39"/>
      <c r="E72" s="39"/>
      <c r="F72" s="348"/>
      <c r="G72" s="227"/>
      <c r="H72" s="349"/>
    </row>
    <row r="73" spans="2:18" ht="19" x14ac:dyDescent="0.25">
      <c r="B73" s="39"/>
      <c r="C73" s="39"/>
      <c r="D73" s="39"/>
      <c r="E73" s="39"/>
      <c r="F73" s="348"/>
      <c r="G73" s="227"/>
      <c r="H73" s="349"/>
    </row>
    <row r="74" spans="2:18" ht="19" x14ac:dyDescent="0.25">
      <c r="B74" s="39"/>
      <c r="C74" s="39"/>
      <c r="D74" s="39"/>
      <c r="E74" s="39"/>
      <c r="F74" s="348"/>
      <c r="G74" s="227"/>
      <c r="H74" s="349"/>
    </row>
    <row r="75" spans="2:18" ht="19" x14ac:dyDescent="0.25">
      <c r="B75" s="39"/>
      <c r="C75" s="39"/>
      <c r="D75" s="39"/>
      <c r="E75" s="39"/>
      <c r="F75" s="348"/>
      <c r="G75" s="227"/>
      <c r="H75" s="349"/>
    </row>
    <row r="76" spans="2:18" ht="19" x14ac:dyDescent="0.25">
      <c r="B76" s="39"/>
      <c r="C76" s="39"/>
      <c r="D76" s="39"/>
      <c r="E76" s="39"/>
      <c r="F76" s="348"/>
      <c r="G76" s="227"/>
      <c r="H76" s="349"/>
    </row>
    <row r="77" spans="2:18" ht="19" x14ac:dyDescent="0.25">
      <c r="F77" s="15"/>
      <c r="G77" s="15"/>
      <c r="R77" s="114"/>
    </row>
    <row r="78" spans="2:18" x14ac:dyDescent="0.2">
      <c r="D78" t="s">
        <v>173</v>
      </c>
      <c r="F78" s="196">
        <f>COUNT(F8:F77)+COUNTIF(F8:F77,"Brutt")+COUNTIF(F8:F77,"(*)")</f>
        <v>1</v>
      </c>
      <c r="G78" s="196">
        <f>COUNT(G8:G77)+COUNTIF(G8:G77,"Brutt")+COUNTIF(G8:G77,"(*)")</f>
        <v>19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IF(SUM(F8:F77)=0," ",AVERAGE(F8:F77))</f>
        <v>2.9374999999999998E-2</v>
      </c>
      <c r="G80" s="103">
        <f>IF(SUM(G8:G77)=0," ",AVERAGE(G8:G77))</f>
        <v>2.8136574074074078E-2</v>
      </c>
      <c r="H80" s="103">
        <f>IF(SUM(F8:H77)=0," ",AVERAGE(F8:H77))</f>
        <v>2.819849537037037E-2</v>
      </c>
    </row>
    <row r="81" spans="6:7" x14ac:dyDescent="0.2">
      <c r="F81" s="15"/>
      <c r="G81" s="15"/>
    </row>
    <row r="82" spans="6:7" x14ac:dyDescent="0.2">
      <c r="G82" s="15"/>
    </row>
  </sheetData>
  <autoFilter ref="B7:P66" xr:uid="{1CC83E89-2611-AC4C-B712-930F59FE1D38}">
    <sortState xmlns:xlrd2="http://schemas.microsoft.com/office/spreadsheetml/2017/richdata2" ref="B8:P69">
      <sortCondition ref="M7:M66"/>
    </sortState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EB3E6-B7CD-4446-ADD3-DA5AB7FBABE6}">
  <dimension ref="A1:U82"/>
  <sheetViews>
    <sheetView workbookViewId="0">
      <selection activeCell="T8" sqref="T8:V9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21" x14ac:dyDescent="0.2">
      <c r="A1" s="15"/>
      <c r="G1" s="15"/>
    </row>
    <row r="2" spans="1:21" x14ac:dyDescent="0.2">
      <c r="G2" s="15"/>
    </row>
    <row r="3" spans="1:21" ht="26" x14ac:dyDescent="0.3">
      <c r="B3" s="21" t="s">
        <v>346</v>
      </c>
      <c r="C3" s="266" t="s">
        <v>347</v>
      </c>
      <c r="F3" s="15"/>
      <c r="G3" s="15"/>
    </row>
    <row r="4" spans="1:21" ht="17" thickBot="1" x14ac:dyDescent="0.25">
      <c r="B4" s="15"/>
      <c r="F4" s="15"/>
      <c r="G4" s="15"/>
    </row>
    <row r="5" spans="1:21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21" ht="20" thickBot="1" x14ac:dyDescent="0.3">
      <c r="B6" s="104"/>
      <c r="C6" s="198"/>
      <c r="D6" s="198"/>
      <c r="E6" s="198"/>
      <c r="F6" s="226">
        <v>1.9</v>
      </c>
      <c r="G6" s="204">
        <v>3.2</v>
      </c>
      <c r="H6" s="204"/>
      <c r="J6" s="194"/>
      <c r="K6" s="194"/>
      <c r="M6" s="431"/>
      <c r="O6" s="432"/>
    </row>
    <row r="7" spans="1:21" ht="20" thickBot="1" x14ac:dyDescent="0.3">
      <c r="B7" s="104"/>
      <c r="C7" s="212"/>
      <c r="D7" s="212"/>
      <c r="E7" s="212"/>
      <c r="F7" s="206"/>
      <c r="G7" s="200"/>
      <c r="H7" s="136"/>
      <c r="M7" s="431"/>
      <c r="O7" s="432"/>
      <c r="Q7" s="111" t="s">
        <v>201</v>
      </c>
    </row>
    <row r="8" spans="1:21" ht="21" thickBot="1" x14ac:dyDescent="0.3">
      <c r="B8" s="199">
        <f t="shared" ref="B8:B40" si="0">B7+1</f>
        <v>1</v>
      </c>
      <c r="C8" s="106" t="s">
        <v>135</v>
      </c>
      <c r="D8" s="107" t="s">
        <v>136</v>
      </c>
      <c r="E8" s="436">
        <f ca="1">VLOOKUP('Liste for tidtaking'!D52,'Liste for tidtaking'!D$5:H$78,5,FALSE)</f>
        <v>1.3989999999999998</v>
      </c>
      <c r="F8" s="209"/>
      <c r="G8" s="86">
        <v>2.1342592592592594E-2</v>
      </c>
      <c r="H8" s="136"/>
      <c r="I8" s="350">
        <f t="shared" ref="I8:I40" si="1">IF(F8&gt;0,F8/F$6,G8/G$6)</f>
        <v>6.6695601851851855E-3</v>
      </c>
      <c r="K8">
        <v>1</v>
      </c>
      <c r="L8" s="438">
        <f t="shared" ref="L8:L40" si="2">1-(K8-0.5)/(F$78+G$78)</f>
        <v>0.98484848484848486</v>
      </c>
      <c r="M8" s="495">
        <f t="shared" ref="M8:M40" ca="1" si="3">I8/E8</f>
        <v>4.7673768300108554E-3</v>
      </c>
      <c r="N8" s="99">
        <v>6</v>
      </c>
      <c r="O8" s="439">
        <f t="shared" ref="O8:O40" si="4">1-(N8-0.5)/(F$78+G$78)</f>
        <v>0.83333333333333337</v>
      </c>
      <c r="P8" s="195"/>
      <c r="Q8" s="110" t="s">
        <v>202</v>
      </c>
      <c r="R8" s="110"/>
      <c r="S8" s="111" t="s">
        <v>203</v>
      </c>
      <c r="T8" s="219"/>
      <c r="U8" s="350"/>
    </row>
    <row r="9" spans="1:21" ht="21" thickBot="1" x14ac:dyDescent="0.3">
      <c r="B9" s="199">
        <f t="shared" si="0"/>
        <v>2</v>
      </c>
      <c r="C9" s="106" t="s">
        <v>127</v>
      </c>
      <c r="D9" s="107" t="s">
        <v>128</v>
      </c>
      <c r="E9" s="436">
        <f ca="1">VLOOKUP('Liste for tidtaking'!D48,'Liste for tidtaking'!D$5:H$78,5,FALSE)</f>
        <v>1.4969999999999999</v>
      </c>
      <c r="F9" s="209"/>
      <c r="G9" s="86">
        <v>2.2708333333333334E-2</v>
      </c>
      <c r="H9" s="136"/>
      <c r="I9" s="350">
        <f t="shared" si="1"/>
        <v>7.0963541666666666E-3</v>
      </c>
      <c r="J9" s="99">
        <f t="shared" ref="J9:J20" si="5">(F9-INT(F9))*24*60*60*G$6/F$6+(G9-INT(G9))*24*60*60</f>
        <v>1962.0000000000002</v>
      </c>
      <c r="K9">
        <v>2</v>
      </c>
      <c r="L9" s="438">
        <f t="shared" si="2"/>
        <v>0.95454545454545459</v>
      </c>
      <c r="M9" s="495">
        <f t="shared" ca="1" si="3"/>
        <v>4.740383544867513E-3</v>
      </c>
      <c r="N9" s="99">
        <v>5</v>
      </c>
      <c r="O9" s="439">
        <f t="shared" si="4"/>
        <v>0.86363636363636365</v>
      </c>
      <c r="P9" s="195"/>
      <c r="Q9" s="110" t="s">
        <v>205</v>
      </c>
      <c r="R9" s="110"/>
      <c r="S9" s="111" t="s">
        <v>206</v>
      </c>
      <c r="T9" s="219"/>
      <c r="U9" s="350"/>
    </row>
    <row r="10" spans="1:21" ht="21" thickBot="1" x14ac:dyDescent="0.3">
      <c r="B10" s="199">
        <f t="shared" si="0"/>
        <v>3</v>
      </c>
      <c r="C10" s="106" t="s">
        <v>117</v>
      </c>
      <c r="D10" s="107" t="s">
        <v>166</v>
      </c>
      <c r="E10" s="436">
        <f ca="1">VLOOKUP('Liste for tidtaking'!D71,'Liste for tidtaking'!D$5:H$78,5,FALSE)</f>
        <v>1.7049999999999998</v>
      </c>
      <c r="F10" s="209"/>
      <c r="G10" s="86">
        <v>2.3402777777777779E-2</v>
      </c>
      <c r="H10" s="136"/>
      <c r="I10" s="350">
        <f t="shared" si="1"/>
        <v>7.3133680555555556E-3</v>
      </c>
      <c r="J10" s="99">
        <f t="shared" si="5"/>
        <v>2022.0000000000002</v>
      </c>
      <c r="K10">
        <v>3</v>
      </c>
      <c r="L10" s="438">
        <f t="shared" si="2"/>
        <v>0.9242424242424242</v>
      </c>
      <c r="M10" s="495">
        <f t="shared" ca="1" si="3"/>
        <v>4.2893654284783325E-3</v>
      </c>
      <c r="N10" s="99">
        <v>2</v>
      </c>
      <c r="O10" s="439">
        <f t="shared" si="4"/>
        <v>0.95454545454545459</v>
      </c>
      <c r="P10" s="195"/>
      <c r="Q10" s="110" t="s">
        <v>179</v>
      </c>
      <c r="R10" s="110"/>
      <c r="S10" s="111" t="s">
        <v>7</v>
      </c>
    </row>
    <row r="11" spans="1:21" ht="21" thickBot="1" x14ac:dyDescent="0.3">
      <c r="B11" s="199">
        <f t="shared" si="0"/>
        <v>4</v>
      </c>
      <c r="C11" s="106" t="s">
        <v>121</v>
      </c>
      <c r="D11" s="107" t="s">
        <v>122</v>
      </c>
      <c r="E11" s="436">
        <f ca="1">VLOOKUP('Liste for tidtaking'!D43,'Liste for tidtaking'!D$5:H$78,5,FALSE)</f>
        <v>1.4609999999999999</v>
      </c>
      <c r="F11" s="209"/>
      <c r="G11" s="86">
        <v>2.6006944444444444E-2</v>
      </c>
      <c r="H11" s="136"/>
      <c r="I11" s="350">
        <f t="shared" si="1"/>
        <v>8.1271701388888878E-3</v>
      </c>
      <c r="J11" s="99">
        <f t="shared" si="5"/>
        <v>2246.9999999999995</v>
      </c>
      <c r="K11">
        <v>4</v>
      </c>
      <c r="L11" s="438">
        <f t="shared" si="2"/>
        <v>0.89393939393939392</v>
      </c>
      <c r="M11" s="495">
        <f t="shared" ca="1" si="3"/>
        <v>5.562744790478363E-3</v>
      </c>
      <c r="N11" s="99">
        <v>14</v>
      </c>
      <c r="O11" s="439">
        <f t="shared" si="4"/>
        <v>0.59090909090909083</v>
      </c>
      <c r="P11" s="195"/>
      <c r="Q11" s="110" t="s">
        <v>287</v>
      </c>
      <c r="S11" s="111" t="s">
        <v>62</v>
      </c>
    </row>
    <row r="12" spans="1:21" ht="21" thickBot="1" x14ac:dyDescent="0.3">
      <c r="B12" s="199">
        <f t="shared" si="0"/>
        <v>5</v>
      </c>
      <c r="C12" s="106" t="s">
        <v>89</v>
      </c>
      <c r="D12" s="107" t="s">
        <v>320</v>
      </c>
      <c r="E12" s="436">
        <f ca="1">VLOOKUP('Liste for tidtaking'!D22,'Liste for tidtaking'!D$5:H$78,5,FALSE)</f>
        <v>1.7549999999999999</v>
      </c>
      <c r="F12" s="209"/>
      <c r="G12" s="135">
        <v>2.6388888888888889E-2</v>
      </c>
      <c r="H12" s="136"/>
      <c r="I12" s="350">
        <f t="shared" si="1"/>
        <v>8.246527777777778E-3</v>
      </c>
      <c r="J12" s="99">
        <f t="shared" si="5"/>
        <v>2280</v>
      </c>
      <c r="K12">
        <v>5</v>
      </c>
      <c r="L12" s="438">
        <f t="shared" si="2"/>
        <v>0.86363636363636365</v>
      </c>
      <c r="M12" s="495">
        <f t="shared" ca="1" si="3"/>
        <v>4.6988762266540049E-3</v>
      </c>
      <c r="N12" s="99">
        <v>4</v>
      </c>
      <c r="O12" s="439">
        <f t="shared" si="4"/>
        <v>0.89393939393939392</v>
      </c>
      <c r="P12" s="195"/>
      <c r="Q12" s="111" t="s">
        <v>208</v>
      </c>
    </row>
    <row r="13" spans="1:21" ht="21" thickBot="1" x14ac:dyDescent="0.3">
      <c r="B13" s="199">
        <f t="shared" si="0"/>
        <v>6</v>
      </c>
      <c r="C13" s="106" t="s">
        <v>107</v>
      </c>
      <c r="D13" s="107" t="s">
        <v>108</v>
      </c>
      <c r="E13" s="436">
        <f ca="1">VLOOKUP('Liste for tidtaking'!D34,'Liste for tidtaking'!D$5:H$78,5,FALSE)</f>
        <v>1.6549999999999998</v>
      </c>
      <c r="F13" s="209"/>
      <c r="G13" s="135">
        <v>2.6886574074074073E-2</v>
      </c>
      <c r="H13" s="136"/>
      <c r="I13" s="350">
        <f t="shared" si="1"/>
        <v>8.4020543981481472E-3</v>
      </c>
      <c r="J13" s="99">
        <f t="shared" si="5"/>
        <v>2322.9999999999995</v>
      </c>
      <c r="K13" s="99">
        <v>6</v>
      </c>
      <c r="L13" s="438">
        <f t="shared" si="2"/>
        <v>0.83333333333333337</v>
      </c>
      <c r="M13" s="495">
        <f t="shared" ca="1" si="3"/>
        <v>5.076770029092537E-3</v>
      </c>
      <c r="N13" s="99">
        <v>7</v>
      </c>
      <c r="O13" s="439">
        <f t="shared" si="4"/>
        <v>0.80303030303030298</v>
      </c>
      <c r="P13" s="195"/>
      <c r="Q13" s="111"/>
    </row>
    <row r="14" spans="1:21" ht="21" thickBot="1" x14ac:dyDescent="0.3">
      <c r="B14" s="199">
        <f t="shared" si="0"/>
        <v>7</v>
      </c>
      <c r="C14" s="106" t="s">
        <v>139</v>
      </c>
      <c r="D14" s="107" t="s">
        <v>138</v>
      </c>
      <c r="E14" s="436">
        <f ca="1">VLOOKUP('Liste for tidtaking'!D53,'Liste for tidtaking'!D$5:H$78,5,FALSE)</f>
        <v>2.0362</v>
      </c>
      <c r="F14" s="209"/>
      <c r="G14" s="135">
        <v>2.6921296296296297E-2</v>
      </c>
      <c r="H14" s="136"/>
      <c r="I14" s="350">
        <f t="shared" si="1"/>
        <v>8.4129050925925916E-3</v>
      </c>
      <c r="J14" s="99">
        <f t="shared" si="5"/>
        <v>2326</v>
      </c>
      <c r="K14">
        <v>7</v>
      </c>
      <c r="L14" s="438">
        <f t="shared" si="2"/>
        <v>0.80303030303030298</v>
      </c>
      <c r="M14" s="495">
        <f t="shared" ca="1" si="3"/>
        <v>4.1316693313979925E-3</v>
      </c>
      <c r="N14" s="99">
        <v>1</v>
      </c>
      <c r="O14" s="439">
        <f t="shared" si="4"/>
        <v>0.98484848484848486</v>
      </c>
      <c r="P14" s="195"/>
    </row>
    <row r="15" spans="1:21" ht="21" thickBot="1" x14ac:dyDescent="0.3">
      <c r="B15" s="199">
        <f t="shared" si="0"/>
        <v>8</v>
      </c>
      <c r="C15" s="106" t="s">
        <v>63</v>
      </c>
      <c r="D15" s="107" t="s">
        <v>99</v>
      </c>
      <c r="E15" s="436">
        <f ca="1">VLOOKUP('Liste for tidtaking'!D27,'Liste for tidtaking'!D$5:H$78,5,FALSE)</f>
        <v>1.4969999999999999</v>
      </c>
      <c r="F15" s="86"/>
      <c r="G15" s="135">
        <v>2.6990740740740742E-2</v>
      </c>
      <c r="H15" s="136"/>
      <c r="I15" s="350">
        <f t="shared" si="1"/>
        <v>8.4346064814814822E-3</v>
      </c>
      <c r="J15" s="99">
        <f t="shared" si="5"/>
        <v>2332</v>
      </c>
      <c r="K15">
        <v>8</v>
      </c>
      <c r="L15" s="438">
        <f t="shared" si="2"/>
        <v>0.77272727272727271</v>
      </c>
      <c r="M15" s="495">
        <f t="shared" ca="1" si="3"/>
        <v>5.6343396669882983E-3</v>
      </c>
      <c r="N15" s="99">
        <v>16</v>
      </c>
      <c r="O15" s="439">
        <f t="shared" si="4"/>
        <v>0.53030303030303028</v>
      </c>
      <c r="P15" s="195"/>
    </row>
    <row r="16" spans="1:21" ht="21" thickBot="1" x14ac:dyDescent="0.3">
      <c r="B16" s="199">
        <f t="shared" si="0"/>
        <v>9</v>
      </c>
      <c r="C16" s="106" t="s">
        <v>100</v>
      </c>
      <c r="D16" s="107" t="s">
        <v>101</v>
      </c>
      <c r="E16" s="436">
        <f ca="1">VLOOKUP('Liste for tidtaking'!D28,'Liste for tidtaking'!D$5:H$78,5,FALSE)</f>
        <v>1.3729999999999998</v>
      </c>
      <c r="F16" s="208"/>
      <c r="G16" s="135">
        <v>2.7222222222222221E-2</v>
      </c>
      <c r="H16" s="136"/>
      <c r="I16" s="350">
        <f t="shared" si="1"/>
        <v>8.5069444444444437E-3</v>
      </c>
      <c r="J16" s="99">
        <f t="shared" si="5"/>
        <v>2352</v>
      </c>
      <c r="K16">
        <v>9</v>
      </c>
      <c r="L16" s="438">
        <f t="shared" si="2"/>
        <v>0.74242424242424243</v>
      </c>
      <c r="M16" s="495">
        <f t="shared" ca="1" si="3"/>
        <v>6.1958808772355758E-3</v>
      </c>
      <c r="N16" s="99">
        <v>25</v>
      </c>
      <c r="O16" s="439">
        <f t="shared" si="4"/>
        <v>0.25757575757575757</v>
      </c>
      <c r="P16" s="195"/>
    </row>
    <row r="17" spans="2:16" ht="21" thickBot="1" x14ac:dyDescent="0.3">
      <c r="B17" s="199">
        <f t="shared" si="0"/>
        <v>10</v>
      </c>
      <c r="C17" s="106" t="s">
        <v>119</v>
      </c>
      <c r="D17" s="107" t="s">
        <v>120</v>
      </c>
      <c r="E17" s="436">
        <f ca="1">VLOOKUP('Liste for tidtaking'!D42,'Liste for tidtaking'!D$5:H$78,5,FALSE)</f>
        <v>1.6549999999999998</v>
      </c>
      <c r="F17" s="209"/>
      <c r="G17" s="86">
        <v>2.7222222222222221E-2</v>
      </c>
      <c r="H17" s="136"/>
      <c r="I17" s="350">
        <f t="shared" si="1"/>
        <v>8.5069444444444437E-3</v>
      </c>
      <c r="J17" s="99">
        <f t="shared" si="5"/>
        <v>2352</v>
      </c>
      <c r="K17">
        <v>9</v>
      </c>
      <c r="L17" s="438">
        <f t="shared" si="2"/>
        <v>0.74242424242424243</v>
      </c>
      <c r="M17" s="495">
        <f t="shared" ca="1" si="3"/>
        <v>5.1401477005706617E-3</v>
      </c>
      <c r="N17" s="99">
        <v>8</v>
      </c>
      <c r="O17" s="439">
        <f t="shared" si="4"/>
        <v>0.77272727272727271</v>
      </c>
      <c r="P17" s="195"/>
    </row>
    <row r="18" spans="2:16" ht="21" thickBot="1" x14ac:dyDescent="0.3">
      <c r="B18" s="199">
        <f t="shared" si="0"/>
        <v>11</v>
      </c>
      <c r="C18" s="106" t="s">
        <v>164</v>
      </c>
      <c r="D18" s="107" t="s">
        <v>165</v>
      </c>
      <c r="E18" s="436">
        <f ca="1">VLOOKUP('Liste for tidtaking'!D70,'Liste for tidtaking'!D$5:H$78,5,FALSE)</f>
        <v>1.4969999999999999</v>
      </c>
      <c r="F18" s="208"/>
      <c r="G18" s="135">
        <v>2.7280092592592592E-2</v>
      </c>
      <c r="H18" s="136"/>
      <c r="I18" s="350">
        <f t="shared" si="1"/>
        <v>8.525028935185185E-3</v>
      </c>
      <c r="J18" s="99">
        <f t="shared" si="5"/>
        <v>2357</v>
      </c>
      <c r="K18">
        <v>11</v>
      </c>
      <c r="L18" s="438">
        <f t="shared" si="2"/>
        <v>0.68181818181818188</v>
      </c>
      <c r="M18" s="495">
        <f t="shared" ca="1" si="3"/>
        <v>5.6947421076721343E-3</v>
      </c>
      <c r="N18" s="99">
        <v>18</v>
      </c>
      <c r="O18" s="439">
        <f t="shared" si="4"/>
        <v>0.46969696969696972</v>
      </c>
      <c r="P18" s="195"/>
    </row>
    <row r="19" spans="2:16" ht="21" thickBot="1" x14ac:dyDescent="0.3">
      <c r="B19" s="199">
        <f t="shared" si="0"/>
        <v>12</v>
      </c>
      <c r="C19" s="106" t="s">
        <v>169</v>
      </c>
      <c r="D19" s="107" t="s">
        <v>170</v>
      </c>
      <c r="E19" s="436">
        <f ca="1">VLOOKUP('Liste for tidtaking'!D74,'Liste for tidtaking'!D$5:H$78,5,FALSE)</f>
        <v>1.5689999999999997</v>
      </c>
      <c r="F19" s="208"/>
      <c r="G19" s="135">
        <v>2.7743055555555556E-2</v>
      </c>
      <c r="H19" s="136"/>
      <c r="I19" s="350">
        <f t="shared" si="1"/>
        <v>8.6697048611111098E-3</v>
      </c>
      <c r="J19" s="99">
        <f t="shared" si="5"/>
        <v>2396.9999999999995</v>
      </c>
      <c r="K19">
        <v>12</v>
      </c>
      <c r="L19" s="438">
        <f t="shared" si="2"/>
        <v>0.65151515151515149</v>
      </c>
      <c r="M19" s="495">
        <f t="shared" ca="1" si="3"/>
        <v>5.5256245131364637E-3</v>
      </c>
      <c r="N19" s="99">
        <v>12</v>
      </c>
      <c r="O19" s="439">
        <f t="shared" si="4"/>
        <v>0.65151515151515149</v>
      </c>
      <c r="P19" s="195"/>
    </row>
    <row r="20" spans="2:16" ht="21" thickBot="1" x14ac:dyDescent="0.3">
      <c r="B20" s="199">
        <f t="shared" si="0"/>
        <v>13</v>
      </c>
      <c r="C20" s="106" t="s">
        <v>102</v>
      </c>
      <c r="D20" s="107" t="s">
        <v>103</v>
      </c>
      <c r="E20" s="436">
        <f ca="1">VLOOKUP('Liste for tidtaking'!D29,'Liste for tidtaking'!D$5:H$78,5,FALSE)</f>
        <v>1.4609999999999999</v>
      </c>
      <c r="F20" s="209"/>
      <c r="G20" s="135">
        <v>2.7905092592592592E-2</v>
      </c>
      <c r="H20" s="136"/>
      <c r="I20" s="350">
        <f t="shared" si="1"/>
        <v>8.7203414351851843E-3</v>
      </c>
      <c r="J20" s="99">
        <f t="shared" si="5"/>
        <v>2411</v>
      </c>
      <c r="K20">
        <v>13</v>
      </c>
      <c r="L20" s="438">
        <f t="shared" si="2"/>
        <v>0.62121212121212122</v>
      </c>
      <c r="M20" s="495">
        <f t="shared" ca="1" si="3"/>
        <v>5.9687484155956094E-3</v>
      </c>
      <c r="N20" s="99">
        <v>22</v>
      </c>
      <c r="O20" s="439">
        <f t="shared" si="4"/>
        <v>0.34848484848484851</v>
      </c>
      <c r="P20" s="195"/>
    </row>
    <row r="21" spans="2:16" ht="21" thickBot="1" x14ac:dyDescent="0.3">
      <c r="B21" s="199">
        <f t="shared" si="0"/>
        <v>14</v>
      </c>
      <c r="C21" s="106" t="s">
        <v>111</v>
      </c>
      <c r="D21" s="107" t="s">
        <v>112</v>
      </c>
      <c r="E21" s="436">
        <f ca="1">VLOOKUP('Liste for tidtaking'!D36,'Liste for tidtaking'!D$5:H$78,5,FALSE)</f>
        <v>1.4609999999999999</v>
      </c>
      <c r="F21" s="209"/>
      <c r="G21" s="135">
        <v>2.8703703703703703E-2</v>
      </c>
      <c r="H21" s="136"/>
      <c r="I21" s="350">
        <f t="shared" si="1"/>
        <v>8.9699074074074073E-3</v>
      </c>
      <c r="J21" s="99"/>
      <c r="K21">
        <v>14</v>
      </c>
      <c r="L21" s="438">
        <f t="shared" si="2"/>
        <v>0.59090909090909083</v>
      </c>
      <c r="M21" s="495">
        <f t="shared" ca="1" si="3"/>
        <v>6.1395670139681099E-3</v>
      </c>
      <c r="N21" s="99">
        <v>23</v>
      </c>
      <c r="O21" s="439">
        <f t="shared" si="4"/>
        <v>0.31818181818181823</v>
      </c>
      <c r="P21" s="195"/>
    </row>
    <row r="22" spans="2:16" ht="21" thickBot="1" x14ac:dyDescent="0.3">
      <c r="B22" s="199">
        <f t="shared" si="0"/>
        <v>15</v>
      </c>
      <c r="C22" s="106" t="s">
        <v>150</v>
      </c>
      <c r="D22" s="107" t="s">
        <v>151</v>
      </c>
      <c r="E22" s="436">
        <f ca="1">VLOOKUP('Liste for tidtaking'!D62,'Liste for tidtaking'!D$5:H$78,5,FALSE)</f>
        <v>1.8065999999999998</v>
      </c>
      <c r="F22" s="208"/>
      <c r="G22" s="135">
        <v>2.9768518518518517E-2</v>
      </c>
      <c r="H22" s="136"/>
      <c r="I22" s="350">
        <f t="shared" si="1"/>
        <v>9.3026620370370364E-3</v>
      </c>
      <c r="J22" s="99"/>
      <c r="K22">
        <v>15</v>
      </c>
      <c r="L22" s="438">
        <f t="shared" si="2"/>
        <v>0.56060606060606055</v>
      </c>
      <c r="M22" s="495">
        <f t="shared" ca="1" si="3"/>
        <v>5.1492649380255936E-3</v>
      </c>
      <c r="N22" s="99">
        <v>9</v>
      </c>
      <c r="O22" s="439">
        <f t="shared" si="4"/>
        <v>0.74242424242424243</v>
      </c>
      <c r="P22" s="195"/>
    </row>
    <row r="23" spans="2:16" ht="21" thickBot="1" x14ac:dyDescent="0.3">
      <c r="B23" s="199">
        <f t="shared" si="0"/>
        <v>16</v>
      </c>
      <c r="C23" s="106" t="s">
        <v>91</v>
      </c>
      <c r="D23" s="107" t="s">
        <v>92</v>
      </c>
      <c r="E23" s="436">
        <f ca="1">VLOOKUP('Liste for tidtaking'!D23,'Liste for tidtaking'!D$5:H$78,5,FALSE)</f>
        <v>1.6049999999999998</v>
      </c>
      <c r="F23" s="302"/>
      <c r="G23" s="86">
        <v>3.019675925925926E-2</v>
      </c>
      <c r="H23" s="136"/>
      <c r="I23" s="350">
        <f t="shared" si="1"/>
        <v>9.4364872685185185E-3</v>
      </c>
      <c r="J23" s="99"/>
      <c r="K23">
        <v>16</v>
      </c>
      <c r="L23" s="438">
        <f t="shared" si="2"/>
        <v>0.53030303030303028</v>
      </c>
      <c r="M23" s="495">
        <f t="shared" ca="1" si="3"/>
        <v>5.8794313199492338E-3</v>
      </c>
      <c r="N23" s="99">
        <v>21</v>
      </c>
      <c r="O23" s="439">
        <f t="shared" si="4"/>
        <v>0.37878787878787878</v>
      </c>
      <c r="P23" s="195"/>
    </row>
    <row r="24" spans="2:16" ht="21" thickBot="1" x14ac:dyDescent="0.3">
      <c r="B24" s="199">
        <f t="shared" si="0"/>
        <v>17</v>
      </c>
      <c r="C24" s="106" t="s">
        <v>81</v>
      </c>
      <c r="D24" s="107" t="s">
        <v>82</v>
      </c>
      <c r="E24" s="436">
        <f ca="1">VLOOKUP('Liste for tidtaking'!D16,'Liste for tidtaking'!D$5:H$78,5,FALSE)</f>
        <v>1.8049999999999997</v>
      </c>
      <c r="F24" s="209"/>
      <c r="G24" s="135">
        <v>3.0405092592592591E-2</v>
      </c>
      <c r="H24" s="136"/>
      <c r="I24" s="350">
        <f t="shared" si="1"/>
        <v>9.501591435185185E-3</v>
      </c>
      <c r="J24" s="99">
        <f>(F24-INT(F24))*24*60*60+(G24-INT(G24))*24*60*60*F$6/G$6</f>
        <v>1559.78125</v>
      </c>
      <c r="K24">
        <v>17</v>
      </c>
      <c r="L24" s="438">
        <f t="shared" si="2"/>
        <v>0.5</v>
      </c>
      <c r="M24" s="495">
        <f t="shared" ca="1" si="3"/>
        <v>5.2640395762798813E-3</v>
      </c>
      <c r="N24" s="99">
        <v>10</v>
      </c>
      <c r="O24" s="439">
        <f t="shared" si="4"/>
        <v>0.71212121212121215</v>
      </c>
      <c r="P24" s="195"/>
    </row>
    <row r="25" spans="2:16" ht="21" thickBot="1" x14ac:dyDescent="0.3">
      <c r="B25" s="199">
        <f t="shared" si="0"/>
        <v>18</v>
      </c>
      <c r="C25" s="106" t="s">
        <v>95</v>
      </c>
      <c r="D25" s="107" t="s">
        <v>96</v>
      </c>
      <c r="E25" s="436">
        <f ca="1">VLOOKUP('Liste for tidtaking'!D25,'Liste for tidtaking'!D$5:H$78,5,FALSE)</f>
        <v>1.7049999999999998</v>
      </c>
      <c r="F25" s="209"/>
      <c r="G25" s="135">
        <v>3.1608796296296295E-2</v>
      </c>
      <c r="H25" s="136"/>
      <c r="I25" s="350">
        <f t="shared" si="1"/>
        <v>9.8777488425925916E-3</v>
      </c>
      <c r="J25" s="99">
        <f t="shared" ref="J25:J32" si="6">(F25-INT(F25))*24*60*60*G$6/F$6+(G25-INT(G25))*24*60*60</f>
        <v>2731</v>
      </c>
      <c r="K25">
        <v>18</v>
      </c>
      <c r="L25" s="438">
        <f t="shared" si="2"/>
        <v>0.46969696969696972</v>
      </c>
      <c r="M25" s="495">
        <f t="shared" ca="1" si="3"/>
        <v>5.793401080699468E-3</v>
      </c>
      <c r="N25" s="99">
        <v>19</v>
      </c>
      <c r="O25" s="439">
        <f t="shared" si="4"/>
        <v>0.43939393939393945</v>
      </c>
      <c r="P25" s="195"/>
    </row>
    <row r="26" spans="2:16" ht="21" thickBot="1" x14ac:dyDescent="0.3">
      <c r="B26" s="199">
        <f t="shared" si="0"/>
        <v>19</v>
      </c>
      <c r="C26" s="106" t="s">
        <v>79</v>
      </c>
      <c r="D26" s="107" t="s">
        <v>80</v>
      </c>
      <c r="E26" s="436">
        <f ca="1">VLOOKUP('Liste for tidtaking'!D15,'Liste for tidtaking'!D$5:H$78,5,FALSE)</f>
        <v>2.1509999999999998</v>
      </c>
      <c r="F26" s="208"/>
      <c r="G26" s="135">
        <v>3.2106481481481479E-2</v>
      </c>
      <c r="H26" s="136"/>
      <c r="I26" s="350">
        <f t="shared" si="1"/>
        <v>1.0033275462962961E-2</v>
      </c>
      <c r="J26" s="99">
        <f t="shared" si="6"/>
        <v>2773.9999999999995</v>
      </c>
      <c r="K26">
        <v>19</v>
      </c>
      <c r="L26" s="438">
        <f t="shared" si="2"/>
        <v>0.43939393939393945</v>
      </c>
      <c r="M26" s="495">
        <f t="shared" ca="1" si="3"/>
        <v>4.6644702291785039E-3</v>
      </c>
      <c r="N26" s="99">
        <v>3</v>
      </c>
      <c r="O26" s="439">
        <f t="shared" si="4"/>
        <v>0.9242424242424242</v>
      </c>
      <c r="P26" s="195"/>
    </row>
    <row r="27" spans="2:16" ht="21" thickBot="1" x14ac:dyDescent="0.3">
      <c r="B27" s="199">
        <f t="shared" si="0"/>
        <v>20</v>
      </c>
      <c r="C27" s="106" t="s">
        <v>137</v>
      </c>
      <c r="D27" s="107" t="s">
        <v>321</v>
      </c>
      <c r="E27" s="436">
        <f ca="1">VLOOKUP('Liste for tidtaking'!D54,'Liste for tidtaking'!D$5:H$78,5,FALSE)</f>
        <v>1.5329999999999997</v>
      </c>
      <c r="F27" s="209"/>
      <c r="G27" s="86">
        <v>3.2824074074074075E-2</v>
      </c>
      <c r="H27" s="136"/>
      <c r="I27" s="350">
        <f t="shared" si="1"/>
        <v>1.0257523148148148E-2</v>
      </c>
      <c r="J27" s="99">
        <f t="shared" si="6"/>
        <v>2836</v>
      </c>
      <c r="K27">
        <v>20</v>
      </c>
      <c r="L27" s="438">
        <f t="shared" si="2"/>
        <v>0.40909090909090906</v>
      </c>
      <c r="M27" s="495">
        <f t="shared" ca="1" si="3"/>
        <v>6.6911436060979454E-3</v>
      </c>
      <c r="N27" s="99">
        <v>27</v>
      </c>
      <c r="O27" s="439">
        <f t="shared" si="4"/>
        <v>0.19696969696969702</v>
      </c>
      <c r="P27" s="195"/>
    </row>
    <row r="28" spans="2:16" ht="21" thickBot="1" x14ac:dyDescent="0.3">
      <c r="B28" s="199">
        <f t="shared" si="0"/>
        <v>21</v>
      </c>
      <c r="C28" s="106" t="s">
        <v>301</v>
      </c>
      <c r="D28" s="107" t="s">
        <v>317</v>
      </c>
      <c r="E28" s="436">
        <f ca="1">VLOOKUP('Liste for tidtaking'!D67,'Liste for tidtaking'!D$5:H$78,5,FALSE)</f>
        <v>1.6833999999999998</v>
      </c>
      <c r="F28" s="209"/>
      <c r="G28" s="86">
        <v>3.3125000000000002E-2</v>
      </c>
      <c r="H28" s="136"/>
      <c r="I28" s="350">
        <f t="shared" si="1"/>
        <v>1.03515625E-2</v>
      </c>
      <c r="J28" s="99">
        <f t="shared" si="6"/>
        <v>2862</v>
      </c>
      <c r="K28">
        <v>21</v>
      </c>
      <c r="L28" s="438">
        <f t="shared" si="2"/>
        <v>0.37878787878787878</v>
      </c>
      <c r="M28" s="495">
        <f t="shared" ca="1" si="3"/>
        <v>6.1491995366520147E-3</v>
      </c>
      <c r="N28" s="99">
        <v>24</v>
      </c>
      <c r="O28" s="439">
        <f t="shared" si="4"/>
        <v>0.28787878787878785</v>
      </c>
      <c r="P28" s="195"/>
    </row>
    <row r="29" spans="2:16" ht="21" thickBot="1" x14ac:dyDescent="0.3">
      <c r="B29" s="199">
        <f t="shared" si="0"/>
        <v>22</v>
      </c>
      <c r="C29" s="106" t="s">
        <v>143</v>
      </c>
      <c r="D29" s="107" t="s">
        <v>144</v>
      </c>
      <c r="E29" s="436">
        <f ca="1">VLOOKUP('Liste for tidtaking'!D57,'Liste for tidtaking'!D$5:H$78,5,FALSE)</f>
        <v>1.8049999999999997</v>
      </c>
      <c r="F29" s="209"/>
      <c r="G29" s="135">
        <v>3.3518518518518517E-2</v>
      </c>
      <c r="H29" s="136"/>
      <c r="I29" s="350">
        <f t="shared" si="1"/>
        <v>1.0474537037037036E-2</v>
      </c>
      <c r="J29" s="99">
        <f t="shared" si="6"/>
        <v>2896</v>
      </c>
      <c r="K29">
        <v>22</v>
      </c>
      <c r="L29" s="438">
        <f t="shared" si="2"/>
        <v>0.34848484848484851</v>
      </c>
      <c r="M29" s="495">
        <f t="shared" ca="1" si="3"/>
        <v>5.8030676105468347E-3</v>
      </c>
      <c r="N29" s="99">
        <v>20</v>
      </c>
      <c r="O29" s="439">
        <f t="shared" si="4"/>
        <v>0.40909090909090906</v>
      </c>
      <c r="P29" s="195"/>
    </row>
    <row r="30" spans="2:16" ht="21" thickBot="1" x14ac:dyDescent="0.3">
      <c r="B30" s="199">
        <f t="shared" si="0"/>
        <v>23</v>
      </c>
      <c r="C30" s="106" t="s">
        <v>69</v>
      </c>
      <c r="D30" s="107" t="s">
        <v>70</v>
      </c>
      <c r="E30" s="436">
        <f ca="1">VLOOKUP('Liste for tidtaking'!D9,'Liste for tidtaking'!D$5:H$78,5,FALSE)</f>
        <v>1.5329999999999997</v>
      </c>
      <c r="F30" s="303"/>
      <c r="G30" s="268">
        <v>3.3553240740740738E-2</v>
      </c>
      <c r="H30" s="136"/>
      <c r="I30" s="350">
        <f t="shared" si="1"/>
        <v>1.048538773148148E-2</v>
      </c>
      <c r="J30" s="99">
        <f t="shared" si="6"/>
        <v>2899</v>
      </c>
      <c r="K30">
        <v>23</v>
      </c>
      <c r="L30" s="438">
        <f t="shared" si="2"/>
        <v>0.31818181818181823</v>
      </c>
      <c r="M30" s="495">
        <f t="shared" ca="1" si="3"/>
        <v>6.8397832560218412E-3</v>
      </c>
      <c r="N30" s="99">
        <v>28</v>
      </c>
      <c r="O30" s="439">
        <f t="shared" si="4"/>
        <v>0.16666666666666663</v>
      </c>
      <c r="P30" s="195"/>
    </row>
    <row r="31" spans="2:16" ht="21" thickBot="1" x14ac:dyDescent="0.3">
      <c r="B31" s="199">
        <f t="shared" si="0"/>
        <v>24</v>
      </c>
      <c r="C31" s="106" t="s">
        <v>115</v>
      </c>
      <c r="D31" s="107" t="s">
        <v>116</v>
      </c>
      <c r="E31" s="436">
        <f ca="1">VLOOKUP('Liste for tidtaking'!D39,'Liste for tidtaking'!D$5:H$78,5,FALSE)</f>
        <v>2.0029999999999997</v>
      </c>
      <c r="F31" s="209"/>
      <c r="G31" s="135">
        <v>3.4421296296296297E-2</v>
      </c>
      <c r="H31" s="136"/>
      <c r="I31" s="350">
        <f t="shared" si="1"/>
        <v>1.0756655092592592E-2</v>
      </c>
      <c r="J31" s="99">
        <f t="shared" si="6"/>
        <v>2974</v>
      </c>
      <c r="K31">
        <v>24</v>
      </c>
      <c r="L31" s="438">
        <f t="shared" si="2"/>
        <v>0.28787878787878785</v>
      </c>
      <c r="M31" s="495">
        <f t="shared" ca="1" si="3"/>
        <v>5.3702721380891631E-3</v>
      </c>
      <c r="N31" s="99">
        <v>11</v>
      </c>
      <c r="O31" s="439">
        <f t="shared" si="4"/>
        <v>0.68181818181818188</v>
      </c>
      <c r="P31" s="195"/>
    </row>
    <row r="32" spans="2:16" ht="21" thickBot="1" x14ac:dyDescent="0.3">
      <c r="B32" s="199">
        <f t="shared" si="0"/>
        <v>25</v>
      </c>
      <c r="C32" s="106" t="s">
        <v>123</v>
      </c>
      <c r="D32" s="107" t="s">
        <v>124</v>
      </c>
      <c r="E32" s="436">
        <f ca="1">VLOOKUP('Liste for tidtaking'!D46,'Liste for tidtaking'!D$5:H$78,5,FALSE)</f>
        <v>1.9289999999999998</v>
      </c>
      <c r="F32" s="209"/>
      <c r="G32" s="135">
        <v>3.4583333333333334E-2</v>
      </c>
      <c r="H32" s="136"/>
      <c r="I32" s="350">
        <f t="shared" si="1"/>
        <v>1.0807291666666666E-2</v>
      </c>
      <c r="J32" s="99">
        <f t="shared" si="6"/>
        <v>2988.0000000000005</v>
      </c>
      <c r="K32">
        <v>25</v>
      </c>
      <c r="L32" s="438">
        <f t="shared" si="2"/>
        <v>0.25757575757575757</v>
      </c>
      <c r="M32" s="495">
        <f t="shared" ca="1" si="3"/>
        <v>5.6025358562294802E-3</v>
      </c>
      <c r="N32" s="99">
        <v>15</v>
      </c>
      <c r="O32" s="439">
        <f t="shared" si="4"/>
        <v>0.56060606060606055</v>
      </c>
      <c r="P32" s="195"/>
    </row>
    <row r="33" spans="2:16" ht="21" thickBot="1" x14ac:dyDescent="0.3">
      <c r="B33" s="199">
        <f t="shared" si="0"/>
        <v>26</v>
      </c>
      <c r="C33" s="106" t="s">
        <v>154</v>
      </c>
      <c r="D33" s="107" t="s">
        <v>155</v>
      </c>
      <c r="E33" s="436">
        <f ca="1">VLOOKUP('Liste for tidtaking'!D64,'Liste for tidtaking'!D$5:H$78,5,FALSE)</f>
        <v>1.9489999999999998</v>
      </c>
      <c r="F33" s="209">
        <v>2.0925925925925924E-2</v>
      </c>
      <c r="G33" s="18"/>
      <c r="H33" s="136"/>
      <c r="I33" s="350">
        <f t="shared" si="1"/>
        <v>1.101364522417154E-2</v>
      </c>
      <c r="K33">
        <v>26</v>
      </c>
      <c r="L33" s="438">
        <f t="shared" si="2"/>
        <v>0.22727272727272729</v>
      </c>
      <c r="M33" s="495">
        <f t="shared" ca="1" si="3"/>
        <v>5.6509211001393228E-3</v>
      </c>
      <c r="N33" s="99">
        <v>17</v>
      </c>
      <c r="O33" s="439">
        <f t="shared" si="4"/>
        <v>0.5</v>
      </c>
      <c r="P33" s="195"/>
    </row>
    <row r="34" spans="2:16" ht="21" thickBot="1" x14ac:dyDescent="0.3">
      <c r="B34" s="199">
        <f t="shared" si="0"/>
        <v>27</v>
      </c>
      <c r="C34" s="106" t="s">
        <v>160</v>
      </c>
      <c r="D34" s="107" t="s">
        <v>161</v>
      </c>
      <c r="E34" s="436">
        <f ca="1">VLOOKUP('Liste for tidtaking'!D68,'Liste for tidtaking'!D$5:H$78,5,FALSE)</f>
        <v>2.2249999999999996</v>
      </c>
      <c r="F34" s="209">
        <v>2.3321759259259261E-2</v>
      </c>
      <c r="G34" s="207"/>
      <c r="H34" s="136"/>
      <c r="I34" s="350">
        <f t="shared" si="1"/>
        <v>1.2274610136452244E-2</v>
      </c>
      <c r="K34">
        <v>27</v>
      </c>
      <c r="L34" s="438">
        <f t="shared" si="2"/>
        <v>0.19696969696969702</v>
      </c>
      <c r="M34" s="495">
        <f t="shared" ca="1" si="3"/>
        <v>5.5166787130122453E-3</v>
      </c>
      <c r="N34" s="99">
        <v>12</v>
      </c>
      <c r="O34" s="439">
        <f t="shared" si="4"/>
        <v>0.65151515151515149</v>
      </c>
      <c r="P34" s="195"/>
    </row>
    <row r="35" spans="2:16" ht="21" thickBot="1" x14ac:dyDescent="0.3">
      <c r="B35" s="199">
        <f t="shared" si="0"/>
        <v>28</v>
      </c>
      <c r="C35" s="106" t="s">
        <v>131</v>
      </c>
      <c r="D35" s="107" t="s">
        <v>132</v>
      </c>
      <c r="E35" s="436">
        <f ca="1">VLOOKUP('Liste for tidtaking'!D50,'Liste for tidtaking'!D$5:H$78,5,FALSE)</f>
        <v>1.6549999999999998</v>
      </c>
      <c r="F35" s="209">
        <v>2.3599537037037037E-2</v>
      </c>
      <c r="G35" s="268"/>
      <c r="H35" s="136"/>
      <c r="I35" s="350">
        <f t="shared" si="1"/>
        <v>1.24208089668616E-2</v>
      </c>
      <c r="K35">
        <v>28</v>
      </c>
      <c r="L35" s="438">
        <f t="shared" si="2"/>
        <v>0.16666666666666663</v>
      </c>
      <c r="M35" s="495">
        <f t="shared" ca="1" si="3"/>
        <v>7.5050205237834448E-3</v>
      </c>
      <c r="N35" s="99">
        <v>30</v>
      </c>
      <c r="O35" s="439">
        <f t="shared" si="4"/>
        <v>0.10606060606060608</v>
      </c>
      <c r="P35" s="195"/>
    </row>
    <row r="36" spans="2:16" ht="21" thickBot="1" x14ac:dyDescent="0.3">
      <c r="B36" s="199">
        <f t="shared" si="0"/>
        <v>29</v>
      </c>
      <c r="C36" s="106" t="s">
        <v>299</v>
      </c>
      <c r="D36" s="107" t="s">
        <v>300</v>
      </c>
      <c r="E36" s="436">
        <f>VLOOKUP('Liste for tidtaking'!D60,'Liste for tidtaking'!D$5:H$78,5,FALSE)</f>
        <v>1.51</v>
      </c>
      <c r="F36" s="209"/>
      <c r="G36" s="209">
        <v>4.1817129629629628E-2</v>
      </c>
      <c r="H36" s="136"/>
      <c r="I36" s="350">
        <f t="shared" si="1"/>
        <v>1.3067853009259257E-2</v>
      </c>
      <c r="J36" s="99">
        <f>(F36-INT(F36))*24*60*60*G$6/F$6+(G36-INT(G36))*24*60*60</f>
        <v>3612.9999999999995</v>
      </c>
      <c r="K36">
        <v>29</v>
      </c>
      <c r="L36" s="438">
        <f t="shared" si="2"/>
        <v>0.13636363636363635</v>
      </c>
      <c r="M36" s="495">
        <f t="shared" si="3"/>
        <v>8.6542072909001708E-3</v>
      </c>
      <c r="N36" s="99">
        <v>33</v>
      </c>
      <c r="O36" s="439">
        <f t="shared" si="4"/>
        <v>1.5151515151515138E-2</v>
      </c>
      <c r="P36" s="195"/>
    </row>
    <row r="37" spans="2:16" ht="21" thickBot="1" x14ac:dyDescent="0.3">
      <c r="B37" s="199">
        <f t="shared" si="0"/>
        <v>30</v>
      </c>
      <c r="C37" s="106" t="s">
        <v>104</v>
      </c>
      <c r="D37" s="107" t="s">
        <v>105</v>
      </c>
      <c r="E37" s="436">
        <f ca="1">VLOOKUP('Liste for tidtaking'!D31,'Liste for tidtaking'!D$5:H$78,5,FALSE)</f>
        <v>1.7549999999999999</v>
      </c>
      <c r="F37" s="209"/>
      <c r="G37" s="135">
        <v>4.5208333333333336E-2</v>
      </c>
      <c r="H37" s="136" t="s">
        <v>7</v>
      </c>
      <c r="I37" s="350">
        <f t="shared" si="1"/>
        <v>1.4127604166666667E-2</v>
      </c>
      <c r="J37" s="99">
        <f>(F37-INT(F37))*24*60*60*G$6/F$6+(G37-INT(G37))*24*60*60</f>
        <v>3905.9999999999995</v>
      </c>
      <c r="K37">
        <v>4</v>
      </c>
      <c r="L37" s="438">
        <f t="shared" si="2"/>
        <v>0.89393939393939392</v>
      </c>
      <c r="M37" s="495">
        <f t="shared" ca="1" si="3"/>
        <v>8.0499169040835709E-3</v>
      </c>
      <c r="N37" s="99">
        <v>4</v>
      </c>
      <c r="O37" s="439">
        <f t="shared" si="4"/>
        <v>0.89393939393939392</v>
      </c>
      <c r="P37" s="195"/>
    </row>
    <row r="38" spans="2:16" ht="21" thickBot="1" x14ac:dyDescent="0.3">
      <c r="B38" s="199">
        <f t="shared" si="0"/>
        <v>31</v>
      </c>
      <c r="C38" s="106" t="s">
        <v>171</v>
      </c>
      <c r="D38" s="107" t="s">
        <v>172</v>
      </c>
      <c r="E38" s="436">
        <f ca="1">VLOOKUP('Liste for tidtaking'!D75,'Liste for tidtaking'!D$5:H$78,5,FALSE)</f>
        <v>1.8549999999999998</v>
      </c>
      <c r="F38" s="209">
        <v>2.7025462962962963E-2</v>
      </c>
      <c r="G38" s="135"/>
      <c r="H38" s="136"/>
      <c r="I38" s="350">
        <f t="shared" si="1"/>
        <v>1.4223927875243665E-2</v>
      </c>
      <c r="J38" s="99">
        <f>(F38-INT(F38))*24*60*60*G$6/F$6+(G38-INT(G38))*24*60*60</f>
        <v>3932.6315789473697</v>
      </c>
      <c r="K38">
        <v>31</v>
      </c>
      <c r="L38" s="438">
        <f t="shared" si="2"/>
        <v>7.5757575757575801E-2</v>
      </c>
      <c r="M38" s="495">
        <f t="shared" ca="1" si="3"/>
        <v>7.6678856470316263E-3</v>
      </c>
      <c r="N38" s="99">
        <v>31</v>
      </c>
      <c r="O38" s="439">
        <f t="shared" si="4"/>
        <v>7.5757575757575801E-2</v>
      </c>
      <c r="P38" s="195"/>
    </row>
    <row r="39" spans="2:16" ht="21" thickBot="1" x14ac:dyDescent="0.3">
      <c r="B39" s="199">
        <f t="shared" si="0"/>
        <v>32</v>
      </c>
      <c r="C39" s="106" t="s">
        <v>109</v>
      </c>
      <c r="D39" s="107" t="s">
        <v>110</v>
      </c>
      <c r="E39" s="436">
        <f ca="1">VLOOKUP('Liste for tidtaking'!D35,'Liste for tidtaking'!D$5:H$78,5,FALSE)</f>
        <v>2.0769999999999995</v>
      </c>
      <c r="F39" s="209">
        <v>2.8611111111111111E-2</v>
      </c>
      <c r="G39" s="268"/>
      <c r="H39" s="136"/>
      <c r="I39" s="350">
        <f t="shared" si="1"/>
        <v>1.5058479532163743E-2</v>
      </c>
      <c r="K39">
        <v>32</v>
      </c>
      <c r="L39" s="438">
        <f t="shared" si="2"/>
        <v>4.5454545454545414E-2</v>
      </c>
      <c r="M39" s="495">
        <f t="shared" ca="1" si="3"/>
        <v>7.2501105113932339E-3</v>
      </c>
      <c r="N39" s="99">
        <v>29</v>
      </c>
      <c r="O39" s="439">
        <f t="shared" si="4"/>
        <v>0.13636363636363635</v>
      </c>
      <c r="P39" s="195"/>
    </row>
    <row r="40" spans="2:16" ht="21" thickBot="1" x14ac:dyDescent="0.3">
      <c r="B40" s="199">
        <f t="shared" si="0"/>
        <v>33</v>
      </c>
      <c r="C40" s="106" t="s">
        <v>97</v>
      </c>
      <c r="D40" s="107" t="s">
        <v>98</v>
      </c>
      <c r="E40" s="436">
        <f ca="1">VLOOKUP('Liste for tidtaking'!D26,'Liste for tidtaking'!D$5:H$78,5,FALSE)</f>
        <v>2.2989999999999995</v>
      </c>
      <c r="F40" s="209">
        <v>2.8993055555555557E-2</v>
      </c>
      <c r="G40" s="268"/>
      <c r="H40" s="136"/>
      <c r="I40" s="350">
        <f t="shared" si="1"/>
        <v>1.525950292397661E-2</v>
      </c>
      <c r="K40">
        <v>33</v>
      </c>
      <c r="L40" s="438">
        <f t="shared" si="2"/>
        <v>1.5151515151515138E-2</v>
      </c>
      <c r="M40" s="495">
        <f t="shared" ca="1" si="3"/>
        <v>6.6374523375278879E-3</v>
      </c>
      <c r="N40" s="99">
        <v>26</v>
      </c>
      <c r="O40" s="439">
        <f t="shared" si="4"/>
        <v>0.22727272727272729</v>
      </c>
      <c r="P40" s="195"/>
    </row>
    <row r="41" spans="2:16" ht="21" thickBot="1" x14ac:dyDescent="0.3">
      <c r="B41" s="199">
        <v>1</v>
      </c>
      <c r="C41" s="106" t="s">
        <v>60</v>
      </c>
      <c r="D41" s="107" t="s">
        <v>61</v>
      </c>
      <c r="E41" s="436">
        <f ca="1">VLOOKUP('Liste for tidtaking'!D5,'Liste for tidtaking'!D$5:H$78,5,FALSE)</f>
        <v>1.4249999999999998</v>
      </c>
      <c r="F41" s="206"/>
      <c r="G41" s="200"/>
      <c r="H41" s="136"/>
      <c r="J41" s="99"/>
      <c r="L41" s="438"/>
      <c r="M41" s="433"/>
      <c r="N41" s="99"/>
      <c r="O41" s="439"/>
      <c r="P41" s="195"/>
    </row>
    <row r="42" spans="2:16" ht="21" thickBot="1" x14ac:dyDescent="0.3">
      <c r="B42" s="199">
        <f t="shared" ref="B42:B71" si="7">B41+1</f>
        <v>2</v>
      </c>
      <c r="C42" s="106" t="s">
        <v>65</v>
      </c>
      <c r="D42" s="107" t="s">
        <v>66</v>
      </c>
      <c r="E42" s="436">
        <f ca="1">VLOOKUP('Liste for tidtaking'!D6,'Liste for tidtaking'!D$5:H$78,5,FALSE)</f>
        <v>1.5689999999999997</v>
      </c>
      <c r="F42" s="208"/>
      <c r="G42" s="135"/>
      <c r="H42" s="18"/>
      <c r="I42" s="350"/>
      <c r="J42" s="99"/>
      <c r="L42" s="438"/>
      <c r="M42" s="495"/>
      <c r="N42" s="99"/>
      <c r="O42" s="439"/>
      <c r="P42" s="195"/>
    </row>
    <row r="43" spans="2:16" ht="21" thickBot="1" x14ac:dyDescent="0.3">
      <c r="B43" s="199">
        <f t="shared" si="7"/>
        <v>3</v>
      </c>
      <c r="C43" s="106" t="s">
        <v>67</v>
      </c>
      <c r="D43" s="107" t="s">
        <v>68</v>
      </c>
      <c r="E43" s="436">
        <f ca="1">VLOOKUP('Liste for tidtaking'!D7,'Liste for tidtaking'!D$5:H$78,5,FALSE)</f>
        <v>1.5329999999999997</v>
      </c>
      <c r="F43" s="208"/>
      <c r="G43" s="268"/>
      <c r="H43" s="136"/>
      <c r="J43" s="99"/>
      <c r="L43" s="438"/>
      <c r="M43" s="433"/>
      <c r="N43" s="99"/>
      <c r="O43" s="434"/>
      <c r="P43" s="195"/>
    </row>
    <row r="44" spans="2:16" ht="21" thickBot="1" x14ac:dyDescent="0.3">
      <c r="B44" s="199">
        <f t="shared" si="7"/>
        <v>4</v>
      </c>
      <c r="C44" s="106" t="s">
        <v>71</v>
      </c>
      <c r="D44" s="107" t="s">
        <v>72</v>
      </c>
      <c r="E44" s="436">
        <f ca="1">VLOOKUP('Liste for tidtaking'!D10,'Liste for tidtaking'!D$5:H$78,5,FALSE)</f>
        <v>1.6049999999999998</v>
      </c>
      <c r="F44" s="209"/>
      <c r="G44" s="135"/>
      <c r="H44" s="136"/>
      <c r="J44" s="99"/>
      <c r="L44" s="438"/>
      <c r="M44" s="433"/>
      <c r="N44" s="99"/>
      <c r="O44" s="434"/>
      <c r="P44" s="195"/>
    </row>
    <row r="45" spans="2:16" ht="21" thickBot="1" x14ac:dyDescent="0.3">
      <c r="B45" s="199">
        <f t="shared" si="7"/>
        <v>5</v>
      </c>
      <c r="C45" s="106" t="s">
        <v>73</v>
      </c>
      <c r="D45" s="107" t="s">
        <v>74</v>
      </c>
      <c r="E45" s="436">
        <f ca="1">VLOOKUP('Liste for tidtaking'!D11,'Liste for tidtaking'!D$5:H$78,5,FALSE)</f>
        <v>1.5689999999999997</v>
      </c>
      <c r="F45" s="209"/>
      <c r="G45" s="135"/>
      <c r="H45" s="136"/>
      <c r="I45" s="350"/>
      <c r="J45" s="99"/>
      <c r="L45" s="438"/>
      <c r="M45" s="495"/>
      <c r="N45" s="99"/>
      <c r="O45" s="439"/>
      <c r="P45" s="195"/>
    </row>
    <row r="46" spans="2:16" ht="21" thickBot="1" x14ac:dyDescent="0.3">
      <c r="B46" s="199">
        <f t="shared" si="7"/>
        <v>6</v>
      </c>
      <c r="C46" s="106" t="s">
        <v>75</v>
      </c>
      <c r="D46" s="107" t="s">
        <v>76</v>
      </c>
      <c r="E46" s="436">
        <f ca="1">VLOOKUP('Liste for tidtaking'!D12,'Liste for tidtaking'!D$5:H$78,5,FALSE)</f>
        <v>2.1669999999999998</v>
      </c>
      <c r="F46" s="211"/>
      <c r="G46" s="18"/>
      <c r="H46" s="136"/>
      <c r="L46" s="438"/>
      <c r="M46" s="431"/>
      <c r="N46" s="99"/>
      <c r="O46" s="434"/>
    </row>
    <row r="47" spans="2:16" ht="21" thickBot="1" x14ac:dyDescent="0.3">
      <c r="B47" s="199">
        <f t="shared" si="7"/>
        <v>7</v>
      </c>
      <c r="C47" s="106" t="s">
        <v>77</v>
      </c>
      <c r="D47" s="107" t="s">
        <v>78</v>
      </c>
      <c r="E47" s="436">
        <f ca="1">VLOOKUP('Liste for tidtaking'!D13,'Liste for tidtaking'!D$5:H$78,5,FALSE)</f>
        <v>1.5689999999999997</v>
      </c>
      <c r="F47" s="209"/>
      <c r="G47" s="268"/>
      <c r="H47" s="136"/>
      <c r="I47" s="350"/>
      <c r="J47" s="99"/>
      <c r="L47" s="438"/>
      <c r="M47" s="495"/>
      <c r="N47" s="99"/>
      <c r="O47" s="439"/>
      <c r="P47" s="195"/>
    </row>
    <row r="48" spans="2:16" ht="21" thickBot="1" x14ac:dyDescent="0.3">
      <c r="B48" s="199">
        <f t="shared" si="7"/>
        <v>8</v>
      </c>
      <c r="C48" s="106" t="s">
        <v>272</v>
      </c>
      <c r="D48" s="107" t="s">
        <v>319</v>
      </c>
      <c r="E48" s="436">
        <f ca="1">VLOOKUP('Liste for tidtaking'!D14,'Liste for tidtaking'!D$5:H$78,5,FALSE)</f>
        <v>1.6541999999999997</v>
      </c>
      <c r="F48" s="208"/>
      <c r="G48" s="135"/>
      <c r="H48" s="136"/>
      <c r="I48" s="350"/>
      <c r="J48" s="99"/>
      <c r="L48" s="438"/>
      <c r="M48" s="433"/>
      <c r="N48" s="99"/>
      <c r="O48" s="434"/>
      <c r="P48" s="195"/>
    </row>
    <row r="49" spans="2:16" ht="21" thickBot="1" x14ac:dyDescent="0.3">
      <c r="B49" s="199">
        <f t="shared" si="7"/>
        <v>9</v>
      </c>
      <c r="C49" s="106" t="s">
        <v>83</v>
      </c>
      <c r="D49" s="107" t="s">
        <v>84</v>
      </c>
      <c r="E49" s="436">
        <f ca="1">VLOOKUP('Liste for tidtaking'!D18,'Liste for tidtaking'!D$5:H$78,5,FALSE)</f>
        <v>2.0029999999999997</v>
      </c>
      <c r="F49" s="209"/>
      <c r="G49" s="207"/>
      <c r="H49" s="136"/>
      <c r="I49" s="350"/>
      <c r="J49" s="99"/>
      <c r="L49" s="438"/>
      <c r="M49" s="433"/>
      <c r="N49" s="99"/>
      <c r="O49" s="434"/>
      <c r="P49" s="195"/>
    </row>
    <row r="50" spans="2:16" ht="21" thickBot="1" x14ac:dyDescent="0.3">
      <c r="B50" s="199">
        <f t="shared" si="7"/>
        <v>10</v>
      </c>
      <c r="C50" s="106" t="s">
        <v>85</v>
      </c>
      <c r="D50" s="107" t="s">
        <v>86</v>
      </c>
      <c r="E50" s="436">
        <f ca="1">VLOOKUP('Liste for tidtaking'!D19,'Liste for tidtaking'!D$5:H$78,5,FALSE)</f>
        <v>2.8169999999999993</v>
      </c>
      <c r="F50" s="208"/>
      <c r="G50" s="135"/>
      <c r="H50" s="136"/>
      <c r="L50" s="438"/>
      <c r="M50" s="431"/>
      <c r="N50" s="99"/>
      <c r="O50" s="434"/>
    </row>
    <row r="51" spans="2:16" ht="21" thickBot="1" x14ac:dyDescent="0.3">
      <c r="B51" s="199">
        <f t="shared" si="7"/>
        <v>11</v>
      </c>
      <c r="C51" s="106" t="s">
        <v>87</v>
      </c>
      <c r="D51" s="107" t="s">
        <v>88</v>
      </c>
      <c r="E51" s="436">
        <f ca="1">VLOOKUP('Liste for tidtaking'!D20,'Liste for tidtaking'!D$5:H$78,5,FALSE)</f>
        <v>1.6049999999999998</v>
      </c>
      <c r="F51" s="208"/>
      <c r="G51" s="135"/>
      <c r="H51" s="136"/>
      <c r="I51" s="350"/>
      <c r="J51" s="99"/>
      <c r="L51" s="438"/>
      <c r="M51" s="495"/>
      <c r="N51" s="99"/>
      <c r="O51" s="439"/>
      <c r="P51" s="195"/>
    </row>
    <row r="52" spans="2:16" ht="21" thickBot="1" x14ac:dyDescent="0.3">
      <c r="B52" s="199">
        <f t="shared" si="7"/>
        <v>12</v>
      </c>
      <c r="C52" s="106" t="s">
        <v>254</v>
      </c>
      <c r="D52" s="107" t="s">
        <v>90</v>
      </c>
      <c r="E52" s="436">
        <f ca="1">VLOOKUP('Liste for tidtaking'!D21,'Liste for tidtaking'!D$5:H$78,5,FALSE)</f>
        <v>2.3397999999999999</v>
      </c>
      <c r="F52" s="207"/>
      <c r="G52" s="200"/>
      <c r="H52" s="136"/>
      <c r="L52" s="438"/>
      <c r="M52" s="431"/>
      <c r="N52" s="99"/>
      <c r="O52" s="434"/>
    </row>
    <row r="53" spans="2:16" ht="21" thickBot="1" x14ac:dyDescent="0.3">
      <c r="B53" s="199">
        <f t="shared" si="7"/>
        <v>13</v>
      </c>
      <c r="C53" s="106" t="s">
        <v>93</v>
      </c>
      <c r="D53" s="107" t="s">
        <v>94</v>
      </c>
      <c r="E53" s="436">
        <f ca="1">VLOOKUP('Liste for tidtaking'!D24,'Liste for tidtaking'!D$5:H$78,5,FALSE)</f>
        <v>1.5329999999999997</v>
      </c>
      <c r="F53" s="208"/>
      <c r="G53" s="18"/>
      <c r="H53" s="136"/>
      <c r="J53" s="99"/>
      <c r="L53" s="438"/>
      <c r="M53" s="433"/>
      <c r="N53" s="99"/>
      <c r="O53" s="434"/>
      <c r="P53" s="195"/>
    </row>
    <row r="54" spans="2:16" ht="21" thickBot="1" x14ac:dyDescent="0.3">
      <c r="B54" s="199">
        <f t="shared" si="7"/>
        <v>14</v>
      </c>
      <c r="C54" s="106" t="s">
        <v>63</v>
      </c>
      <c r="D54" s="107" t="s">
        <v>106</v>
      </c>
      <c r="E54" s="436">
        <f ca="1">VLOOKUP('Liste for tidtaking'!D33,'Liste for tidtaking'!D$5:H$78,5,FALSE)</f>
        <v>1.8549999999999998</v>
      </c>
      <c r="F54" s="208"/>
      <c r="G54" s="18" t="s">
        <v>7</v>
      </c>
      <c r="H54" s="136"/>
      <c r="I54" s="350"/>
      <c r="J54" s="99"/>
      <c r="K54">
        <v>4</v>
      </c>
      <c r="L54" s="438">
        <f>1-(K54-0.5)/(F$78+G$78)</f>
        <v>0.89393939393939392</v>
      </c>
      <c r="M54" s="437"/>
      <c r="N54" s="99">
        <v>4</v>
      </c>
      <c r="O54" s="439">
        <f>1-(N54-0.5)/(F$78+G$78)</f>
        <v>0.89393939393939392</v>
      </c>
      <c r="P54" s="195"/>
    </row>
    <row r="55" spans="2:16" ht="21" thickBot="1" x14ac:dyDescent="0.3">
      <c r="B55" s="199">
        <f t="shared" si="7"/>
        <v>15</v>
      </c>
      <c r="C55" s="106" t="s">
        <v>113</v>
      </c>
      <c r="D55" s="107" t="s">
        <v>114</v>
      </c>
      <c r="E55" s="436">
        <f ca="1">VLOOKUP('Liste for tidtaking'!D38,'Liste for tidtaking'!D$5:H$78,5,FALSE)</f>
        <v>2.6998000000000002</v>
      </c>
      <c r="F55" s="208"/>
      <c r="G55" s="18"/>
      <c r="H55" s="136"/>
      <c r="L55" s="438"/>
      <c r="M55" s="431"/>
      <c r="N55" s="99"/>
      <c r="O55" s="434"/>
    </row>
    <row r="56" spans="2:16" ht="21" thickBot="1" x14ac:dyDescent="0.3">
      <c r="B56" s="199">
        <f t="shared" si="7"/>
        <v>16</v>
      </c>
      <c r="C56" s="106" t="s">
        <v>117</v>
      </c>
      <c r="D56" s="107" t="s">
        <v>118</v>
      </c>
      <c r="E56" s="436">
        <f ca="1">VLOOKUP('Liste for tidtaking'!D41,'Liste for tidtaking'!D$5:H$78,5,FALSE)</f>
        <v>2.2989999999999995</v>
      </c>
      <c r="F56" s="209"/>
      <c r="G56" s="135"/>
      <c r="H56" s="136"/>
      <c r="I56" s="350"/>
      <c r="J56" s="99"/>
      <c r="L56" s="438"/>
      <c r="M56" s="495"/>
      <c r="N56" s="99"/>
      <c r="O56" s="439"/>
      <c r="P56" s="195"/>
    </row>
    <row r="57" spans="2:16" ht="21" thickBot="1" x14ac:dyDescent="0.3">
      <c r="B57" s="199">
        <f t="shared" si="7"/>
        <v>17</v>
      </c>
      <c r="C57" s="106" t="s">
        <v>348</v>
      </c>
      <c r="D57" s="107" t="s">
        <v>349</v>
      </c>
      <c r="E57" s="436"/>
      <c r="F57" s="208"/>
      <c r="G57" s="135" t="s">
        <v>7</v>
      </c>
      <c r="H57" s="136"/>
      <c r="K57">
        <v>4</v>
      </c>
      <c r="L57" s="438">
        <f>1-(K57-0.5)/(F$78+G$78)</f>
        <v>0.89393939393939392</v>
      </c>
      <c r="M57" s="431"/>
      <c r="N57" s="99">
        <v>4</v>
      </c>
      <c r="O57" s="439">
        <f>1-(N57-0.5)/(F$78+G$78)</f>
        <v>0.89393939393939392</v>
      </c>
    </row>
    <row r="58" spans="2:16" ht="21" thickBot="1" x14ac:dyDescent="0.3">
      <c r="B58" s="199">
        <f t="shared" si="7"/>
        <v>18</v>
      </c>
      <c r="C58" s="106" t="s">
        <v>284</v>
      </c>
      <c r="D58" s="107" t="s">
        <v>285</v>
      </c>
      <c r="E58" s="436">
        <f ca="1">VLOOKUP('Liste for tidtaking'!D45,'Liste for tidtaking'!D$5:H$78,5,FALSE)</f>
        <v>1.3989999999999998</v>
      </c>
      <c r="F58" s="209"/>
      <c r="G58" s="135"/>
      <c r="H58" s="136"/>
      <c r="I58" s="350"/>
      <c r="J58" s="99"/>
      <c r="L58" s="438"/>
      <c r="M58" s="495"/>
      <c r="N58" s="99"/>
      <c r="O58" s="439"/>
      <c r="P58" s="195"/>
    </row>
    <row r="59" spans="2:16" ht="21" thickBot="1" x14ac:dyDescent="0.3">
      <c r="B59" s="199">
        <f t="shared" si="7"/>
        <v>19</v>
      </c>
      <c r="C59" s="106" t="s">
        <v>125</v>
      </c>
      <c r="D59" s="107" t="s">
        <v>126</v>
      </c>
      <c r="E59" s="436">
        <f ca="1">VLOOKUP('Liste for tidtaking'!D47,'Liste for tidtaking'!D$5:H$78,5,FALSE)</f>
        <v>1.9489999999999998</v>
      </c>
      <c r="F59" s="209"/>
      <c r="G59" s="18"/>
      <c r="H59" s="136"/>
      <c r="L59" s="438"/>
      <c r="M59" s="431"/>
      <c r="N59" s="99"/>
      <c r="O59" s="434"/>
    </row>
    <row r="60" spans="2:16" ht="21" thickBot="1" x14ac:dyDescent="0.3">
      <c r="B60" s="199">
        <f t="shared" si="7"/>
        <v>20</v>
      </c>
      <c r="C60" s="113" t="s">
        <v>129</v>
      </c>
      <c r="D60" s="201" t="s">
        <v>130</v>
      </c>
      <c r="E60" s="436">
        <f ca="1">VLOOKUP('Liste for tidtaking'!D49,'Liste for tidtaking'!D$5:H$78,5,FALSE)</f>
        <v>2.0769999999999995</v>
      </c>
      <c r="F60" s="282"/>
      <c r="G60" s="135"/>
      <c r="H60" s="136"/>
      <c r="J60" s="99"/>
      <c r="L60" s="438"/>
      <c r="M60" s="433"/>
      <c r="N60" s="99"/>
      <c r="O60" s="434"/>
      <c r="P60" s="195"/>
    </row>
    <row r="61" spans="2:16" ht="21" thickBot="1" x14ac:dyDescent="0.3">
      <c r="B61" s="199">
        <f t="shared" si="7"/>
        <v>21</v>
      </c>
      <c r="C61" s="113" t="s">
        <v>133</v>
      </c>
      <c r="D61" s="201" t="s">
        <v>134</v>
      </c>
      <c r="E61" s="436">
        <f ca="1">VLOOKUP('Liste for tidtaking'!D51,'Liste for tidtaking'!D$5:H$78,5,FALSE)</f>
        <v>2.4469999999999996</v>
      </c>
      <c r="F61" s="282"/>
      <c r="G61" s="135"/>
      <c r="H61" s="136"/>
      <c r="I61" s="350"/>
      <c r="J61" s="99"/>
      <c r="L61" s="438"/>
      <c r="M61" s="495"/>
      <c r="N61" s="99"/>
      <c r="O61" s="439"/>
      <c r="P61" s="195"/>
    </row>
    <row r="62" spans="2:16" ht="21" thickBot="1" x14ac:dyDescent="0.3">
      <c r="B62" s="199">
        <f t="shared" si="7"/>
        <v>22</v>
      </c>
      <c r="C62" s="113" t="s">
        <v>73</v>
      </c>
      <c r="D62" s="108" t="s">
        <v>140</v>
      </c>
      <c r="E62" s="436">
        <f ca="1">VLOOKUP('Liste for tidtaking'!D55,'Liste for tidtaking'!D$5:H$78,5,FALSE)</f>
        <v>1.7049999999999998</v>
      </c>
      <c r="F62" s="210"/>
      <c r="G62" s="298"/>
      <c r="H62" s="136"/>
      <c r="L62" s="438"/>
      <c r="M62" s="431"/>
      <c r="N62" s="99"/>
      <c r="O62" s="434"/>
    </row>
    <row r="63" spans="2:16" ht="21" thickBot="1" x14ac:dyDescent="0.3">
      <c r="B63" s="199">
        <f t="shared" si="7"/>
        <v>23</v>
      </c>
      <c r="C63" s="113" t="s">
        <v>141</v>
      </c>
      <c r="D63" s="201" t="s">
        <v>142</v>
      </c>
      <c r="E63" s="436">
        <f ca="1">VLOOKUP('Liste for tidtaking'!D56,'Liste for tidtaking'!D$5:H$78,5,FALSE)</f>
        <v>1.8421999999999998</v>
      </c>
      <c r="F63" s="210"/>
      <c r="G63" s="18"/>
      <c r="H63" s="136"/>
      <c r="L63" s="438"/>
      <c r="M63" s="431"/>
      <c r="N63" s="99"/>
      <c r="O63" s="434"/>
    </row>
    <row r="64" spans="2:16" ht="21" thickBot="1" x14ac:dyDescent="0.3">
      <c r="B64" s="199">
        <f t="shared" si="7"/>
        <v>24</v>
      </c>
      <c r="C64" s="113" t="s">
        <v>145</v>
      </c>
      <c r="D64" s="201" t="s">
        <v>146</v>
      </c>
      <c r="E64" s="436">
        <f ca="1">VLOOKUP('Liste for tidtaking'!D58,'Liste for tidtaking'!D$5:H$78,5,FALSE)</f>
        <v>1.5689999999999997</v>
      </c>
      <c r="F64" s="210"/>
      <c r="G64" s="18"/>
      <c r="H64" s="136"/>
      <c r="L64" s="438"/>
      <c r="M64" s="431"/>
      <c r="N64" s="99"/>
      <c r="O64" s="434"/>
    </row>
    <row r="65" spans="2:18" ht="21" thickBot="1" x14ac:dyDescent="0.3">
      <c r="B65" s="199">
        <f t="shared" si="7"/>
        <v>25</v>
      </c>
      <c r="C65" s="113" t="s">
        <v>79</v>
      </c>
      <c r="D65" s="108" t="s">
        <v>147</v>
      </c>
      <c r="E65" s="436">
        <f ca="1">VLOOKUP('Liste for tidtaking'!D59,'Liste for tidtaking'!D$5:H$78,5,FALSE)</f>
        <v>1.9289999999999998</v>
      </c>
      <c r="F65" s="210"/>
      <c r="G65" s="227"/>
      <c r="H65" s="136"/>
      <c r="L65" s="438"/>
      <c r="M65" s="431"/>
      <c r="N65" s="99"/>
      <c r="O65" s="434"/>
    </row>
    <row r="66" spans="2:18" ht="21" thickBot="1" x14ac:dyDescent="0.3">
      <c r="B66" s="199">
        <f t="shared" si="7"/>
        <v>26</v>
      </c>
      <c r="C66" s="113" t="s">
        <v>152</v>
      </c>
      <c r="D66" s="108" t="s">
        <v>153</v>
      </c>
      <c r="E66" s="436">
        <f ca="1">VLOOKUP('Liste for tidtaking'!D63,'Liste for tidtaking'!D$5:H$78,5,FALSE)</f>
        <v>1.8049999999999997</v>
      </c>
      <c r="F66" s="210"/>
      <c r="G66" s="18"/>
      <c r="H66" s="136"/>
      <c r="L66" s="438"/>
      <c r="M66" s="431"/>
      <c r="N66" s="99"/>
      <c r="O66" s="434"/>
    </row>
    <row r="67" spans="2:18" ht="21" thickBot="1" x14ac:dyDescent="0.3">
      <c r="B67" s="199">
        <f t="shared" si="7"/>
        <v>27</v>
      </c>
      <c r="C67" s="113" t="s">
        <v>156</v>
      </c>
      <c r="D67" s="108" t="s">
        <v>157</v>
      </c>
      <c r="E67" s="436">
        <f ca="1">VLOOKUP('Liste for tidtaking'!D65,'Liste for tidtaking'!D$5:H$78,5,FALSE)</f>
        <v>1.8777999999999997</v>
      </c>
      <c r="F67" s="282"/>
      <c r="G67" s="135"/>
      <c r="H67" s="136"/>
      <c r="I67" s="350"/>
      <c r="J67" s="99"/>
      <c r="L67" s="438"/>
      <c r="M67" s="433"/>
      <c r="N67" s="99"/>
      <c r="O67" s="434"/>
      <c r="P67" s="195"/>
    </row>
    <row r="68" spans="2:18" ht="21" thickBot="1" x14ac:dyDescent="0.3">
      <c r="B68" s="199">
        <f t="shared" si="7"/>
        <v>28</v>
      </c>
      <c r="C68" s="108" t="s">
        <v>158</v>
      </c>
      <c r="D68" s="108" t="s">
        <v>159</v>
      </c>
      <c r="E68" s="436"/>
      <c r="F68" s="17"/>
      <c r="G68" s="135" t="s">
        <v>7</v>
      </c>
      <c r="H68" s="136"/>
      <c r="K68">
        <v>4</v>
      </c>
      <c r="L68" s="438">
        <f>1-(K68-0.5)/(F$78+G$78)</f>
        <v>0.89393939393939392</v>
      </c>
      <c r="M68" s="495"/>
      <c r="N68" s="99">
        <v>4</v>
      </c>
      <c r="O68" s="439">
        <f>1-(N68-0.5)/(F$78+G$78)</f>
        <v>0.89393939393939392</v>
      </c>
    </row>
    <row r="69" spans="2:18" ht="21" thickBot="1" x14ac:dyDescent="0.3">
      <c r="B69" s="199">
        <f t="shared" si="7"/>
        <v>29</v>
      </c>
      <c r="C69" s="108" t="s">
        <v>303</v>
      </c>
      <c r="D69" s="108" t="s">
        <v>318</v>
      </c>
      <c r="E69" s="436">
        <f ca="1">VLOOKUP('Liste for tidtaking'!D66,'Liste for tidtaking'!D$5:H$78,5,FALSE)</f>
        <v>1.6833999999999998</v>
      </c>
      <c r="F69" s="86"/>
      <c r="G69" s="86"/>
      <c r="H69" s="136"/>
      <c r="I69" s="350"/>
      <c r="J69" s="99"/>
      <c r="L69" s="438"/>
      <c r="M69" s="495"/>
      <c r="N69" s="99"/>
      <c r="O69" s="439"/>
      <c r="P69" s="195"/>
    </row>
    <row r="70" spans="2:18" ht="21" thickBot="1" x14ac:dyDescent="0.3">
      <c r="B70" s="199">
        <f t="shared" si="7"/>
        <v>30</v>
      </c>
      <c r="C70" s="108" t="s">
        <v>162</v>
      </c>
      <c r="D70" s="108" t="s">
        <v>163</v>
      </c>
      <c r="E70" s="436">
        <f ca="1">VLOOKUP('Liste for tidtaking'!D69,'Liste for tidtaking'!D$5:H$78,5,FALSE)</f>
        <v>1.7049999999999998</v>
      </c>
      <c r="F70" s="86"/>
      <c r="G70" s="135" t="s">
        <v>62</v>
      </c>
      <c r="H70" s="136"/>
      <c r="I70" s="350"/>
      <c r="J70" s="99" t="e">
        <f>(F70-INT(F70))*24*60*60*G$6/F$6+(G70-INT(G70))*24*60*60</f>
        <v>#VALUE!</v>
      </c>
      <c r="K70">
        <v>1</v>
      </c>
      <c r="L70" s="438">
        <f>1-(K70-0.5)/(F$78+G$78)</f>
        <v>0.98484848484848486</v>
      </c>
      <c r="M70" s="495"/>
      <c r="N70" s="99">
        <v>1</v>
      </c>
      <c r="O70" s="439">
        <f>1-(N70-0.5)/(F$78+G$78)</f>
        <v>0.98484848484848486</v>
      </c>
      <c r="P70" s="195"/>
    </row>
    <row r="71" spans="2:18" ht="21" thickBot="1" x14ac:dyDescent="0.3">
      <c r="B71" s="199">
        <f t="shared" si="7"/>
        <v>31</v>
      </c>
      <c r="C71" s="108" t="s">
        <v>167</v>
      </c>
      <c r="D71" s="108" t="s">
        <v>168</v>
      </c>
      <c r="E71" s="436">
        <f ca="1">VLOOKUP('Liste for tidtaking'!D73,'Liste for tidtaking'!D$5:H$78,5,FALSE)</f>
        <v>2.2989999999999995</v>
      </c>
      <c r="F71" s="17"/>
      <c r="G71" s="135"/>
      <c r="H71" s="136"/>
      <c r="I71" s="350"/>
      <c r="L71" s="438"/>
      <c r="M71" s="431"/>
      <c r="N71" s="99"/>
      <c r="O71" s="432"/>
    </row>
    <row r="72" spans="2:18" ht="19" x14ac:dyDescent="0.25">
      <c r="B72" s="39"/>
      <c r="C72" s="39"/>
      <c r="D72" s="39"/>
      <c r="E72" s="444"/>
      <c r="F72" s="348"/>
      <c r="G72" s="103"/>
      <c r="H72" s="349"/>
      <c r="I72" s="350"/>
      <c r="L72" s="438"/>
      <c r="N72" s="99"/>
    </row>
    <row r="73" spans="2:18" ht="19" x14ac:dyDescent="0.25">
      <c r="B73" s="39"/>
      <c r="C73" s="39"/>
      <c r="D73" s="39"/>
      <c r="E73" s="444"/>
      <c r="F73" s="348"/>
      <c r="G73" s="103"/>
      <c r="H73" s="349"/>
      <c r="I73" s="350"/>
      <c r="L73" s="438"/>
      <c r="N73" s="99"/>
    </row>
    <row r="74" spans="2:18" ht="19" x14ac:dyDescent="0.25">
      <c r="B74" s="39"/>
      <c r="C74" s="39"/>
      <c r="D74" s="39"/>
      <c r="E74" s="444"/>
      <c r="F74" s="348"/>
      <c r="G74" s="103"/>
      <c r="H74" s="349"/>
      <c r="I74" s="350"/>
      <c r="L74" s="438"/>
      <c r="N74" s="99"/>
    </row>
    <row r="75" spans="2:18" ht="19" x14ac:dyDescent="0.25">
      <c r="B75" s="39"/>
      <c r="C75" s="39"/>
      <c r="D75" s="39"/>
      <c r="E75" s="444"/>
      <c r="F75" s="348"/>
      <c r="G75" s="103"/>
      <c r="H75" s="349"/>
      <c r="I75" s="350"/>
      <c r="L75" s="438"/>
      <c r="N75" s="99"/>
    </row>
    <row r="76" spans="2:18" ht="20" thickBot="1" x14ac:dyDescent="0.3">
      <c r="B76" s="39"/>
      <c r="C76" s="39"/>
      <c r="D76" s="39"/>
      <c r="E76" s="444"/>
      <c r="F76" s="348"/>
      <c r="G76" s="103"/>
      <c r="H76" s="349"/>
      <c r="I76" s="350"/>
      <c r="L76" s="438"/>
      <c r="N76" s="99"/>
    </row>
    <row r="77" spans="2:18" ht="19" x14ac:dyDescent="0.25">
      <c r="F77" s="15"/>
      <c r="G77" s="15"/>
      <c r="M77" s="215"/>
      <c r="N77" s="215"/>
      <c r="O77" s="215"/>
      <c r="R77" s="114"/>
    </row>
    <row r="78" spans="2:18" x14ac:dyDescent="0.2">
      <c r="D78" t="s">
        <v>173</v>
      </c>
      <c r="F78" s="196">
        <f>COUNT(F8:F77)+COUNTIF(F8:F77,"Brutt")+COUNTIF(F8:F77,"(*)")</f>
        <v>6</v>
      </c>
      <c r="G78" s="196">
        <f>COUNT(G8:G77)+COUNTIF(G8:G77,"Brutt")+COUNTIF(G8:G77,"(*)")</f>
        <v>27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IF(SUM(F8:F77)=0," ",AVERAGE(F8:F77))</f>
        <v>2.5412808641975312E-2</v>
      </c>
      <c r="G80" s="103">
        <f>IF(SUM(G8:G77)=0," ",AVERAGE(G8:G77))</f>
        <v>2.9994855967078186E-2</v>
      </c>
      <c r="H80" s="103">
        <f>IF(SUM(F8:H77)=0," ",AVERAGE(F8:H77))</f>
        <v>2.9161756453423116E-2</v>
      </c>
    </row>
    <row r="81" spans="6:7" x14ac:dyDescent="0.2">
      <c r="F81" s="15"/>
      <c r="G81" s="15"/>
    </row>
    <row r="82" spans="6:7" x14ac:dyDescent="0.2">
      <c r="G82" s="15"/>
    </row>
  </sheetData>
  <autoFilter ref="B7:P66" xr:uid="{1CC83E89-2611-AC4C-B712-930F59FE1D38}">
    <sortState xmlns:xlrd2="http://schemas.microsoft.com/office/spreadsheetml/2017/richdata2" ref="B8:P71">
      <sortCondition ref="I7:I71"/>
    </sortState>
  </autoFilter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EE84-6088-EE48-95D5-1AF69D3BD102}">
  <dimension ref="A1:U82"/>
  <sheetViews>
    <sheetView workbookViewId="0">
      <selection activeCell="T8" sqref="T8:V9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21" x14ac:dyDescent="0.2">
      <c r="A1" s="15"/>
      <c r="G1" s="15"/>
    </row>
    <row r="2" spans="1:21" x14ac:dyDescent="0.2">
      <c r="G2" s="15"/>
    </row>
    <row r="3" spans="1:21" ht="26" x14ac:dyDescent="0.3">
      <c r="B3" s="21" t="s">
        <v>350</v>
      </c>
      <c r="C3" s="266" t="s">
        <v>351</v>
      </c>
      <c r="F3" s="15"/>
      <c r="G3" s="15"/>
    </row>
    <row r="4" spans="1:21" ht="17" thickBot="1" x14ac:dyDescent="0.25">
      <c r="B4" s="15"/>
      <c r="F4" s="15"/>
      <c r="G4" s="15"/>
    </row>
    <row r="5" spans="1:21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21" ht="20" thickBot="1" x14ac:dyDescent="0.3">
      <c r="B6" s="104"/>
      <c r="C6" s="198"/>
      <c r="D6" s="198"/>
      <c r="E6" s="198"/>
      <c r="F6" s="226">
        <v>1.8</v>
      </c>
      <c r="G6" s="204">
        <v>2.8</v>
      </c>
      <c r="H6" s="204"/>
      <c r="J6" s="194"/>
      <c r="K6" s="194"/>
      <c r="M6" s="431"/>
      <c r="O6" s="432"/>
    </row>
    <row r="7" spans="1:21" ht="20" thickBot="1" x14ac:dyDescent="0.3">
      <c r="B7" s="104"/>
      <c r="C7" s="212"/>
      <c r="D7" s="212"/>
      <c r="E7" s="212"/>
      <c r="F7" s="206"/>
      <c r="G7" s="200"/>
      <c r="H7" s="136"/>
      <c r="M7" s="431"/>
      <c r="O7" s="432"/>
      <c r="Q7" s="111" t="s">
        <v>201</v>
      </c>
    </row>
    <row r="8" spans="1:21" ht="21" thickBot="1" x14ac:dyDescent="0.3">
      <c r="B8" s="199">
        <f t="shared" ref="B8:B33" si="0">B7+1</f>
        <v>1</v>
      </c>
      <c r="C8" s="106" t="s">
        <v>284</v>
      </c>
      <c r="D8" s="107" t="s">
        <v>285</v>
      </c>
      <c r="E8" s="436">
        <f ca="1">VLOOKUP('Liste for tidtaking'!D45,'Liste for tidtaking'!D$5:H$78,5,FALSE)</f>
        <v>1.3989999999999998</v>
      </c>
      <c r="F8" s="209"/>
      <c r="G8" s="135">
        <v>2.7465277777777779E-2</v>
      </c>
      <c r="H8" s="136"/>
      <c r="I8" s="350">
        <f t="shared" ref="I8:I30" si="1">IF(F8&gt;0,F8/F$6,G8/G$6)</f>
        <v>9.8090277777777794E-3</v>
      </c>
      <c r="J8" s="99"/>
      <c r="K8">
        <v>1</v>
      </c>
      <c r="L8" s="438">
        <f t="shared" ref="L8:L32" si="2">1-(K8-0.5)/(F$78+G$78)</f>
        <v>0.97916666666666663</v>
      </c>
      <c r="M8" s="495">
        <f t="shared" ref="M8:M30" ca="1" si="3">I8/E8</f>
        <v>7.0114565959812584E-3</v>
      </c>
      <c r="N8" s="99">
        <v>10</v>
      </c>
      <c r="O8" s="439">
        <f t="shared" ref="O8:O32" si="4">1-(N8-0.5)/(F$78+G$78)</f>
        <v>0.60416666666666674</v>
      </c>
      <c r="P8" s="195"/>
      <c r="Q8" s="110" t="s">
        <v>202</v>
      </c>
      <c r="R8" s="110"/>
      <c r="S8" s="111" t="s">
        <v>203</v>
      </c>
      <c r="T8" s="219"/>
      <c r="U8" s="350"/>
    </row>
    <row r="9" spans="1:21" ht="21" thickBot="1" x14ac:dyDescent="0.3">
      <c r="B9" s="199">
        <f t="shared" si="0"/>
        <v>2</v>
      </c>
      <c r="C9" s="106" t="s">
        <v>127</v>
      </c>
      <c r="D9" s="107" t="s">
        <v>128</v>
      </c>
      <c r="E9" s="436">
        <f ca="1">VLOOKUP('Liste for tidtaking'!D48,'Liste for tidtaking'!D$5:H$78,5,FALSE)</f>
        <v>1.4969999999999999</v>
      </c>
      <c r="F9" s="209"/>
      <c r="G9" s="86">
        <v>2.7789351851851853E-2</v>
      </c>
      <c r="H9" s="136"/>
      <c r="I9" s="350">
        <f t="shared" si="1"/>
        <v>9.9247685185185203E-3</v>
      </c>
      <c r="J9" s="99">
        <f>(F9-INT(F9))*24*60*60*G$6/F$6+(G9-INT(G9))*24*60*60</f>
        <v>2401</v>
      </c>
      <c r="K9">
        <v>2</v>
      </c>
      <c r="L9" s="438">
        <f t="shared" si="2"/>
        <v>0.9375</v>
      </c>
      <c r="M9" s="495">
        <f t="shared" ca="1" si="3"/>
        <v>6.6297718894579296E-3</v>
      </c>
      <c r="N9" s="99">
        <v>6</v>
      </c>
      <c r="O9" s="439">
        <f t="shared" si="4"/>
        <v>0.77083333333333337</v>
      </c>
      <c r="P9" s="195"/>
      <c r="Q9" s="110" t="s">
        <v>205</v>
      </c>
      <c r="R9" s="110"/>
      <c r="S9" s="111" t="s">
        <v>206</v>
      </c>
      <c r="T9" s="219"/>
      <c r="U9" s="350"/>
    </row>
    <row r="10" spans="1:21" ht="21" thickBot="1" x14ac:dyDescent="0.3">
      <c r="B10" s="199">
        <f t="shared" si="0"/>
        <v>3</v>
      </c>
      <c r="C10" s="106" t="s">
        <v>65</v>
      </c>
      <c r="D10" s="107" t="s">
        <v>66</v>
      </c>
      <c r="E10" s="436">
        <f ca="1">VLOOKUP('Liste for tidtaking'!D6,'Liste for tidtaking'!D$5:H$78,5,FALSE)</f>
        <v>1.5689999999999997</v>
      </c>
      <c r="F10" s="208"/>
      <c r="G10" s="135">
        <v>2.8912037037037038E-2</v>
      </c>
      <c r="H10" s="18"/>
      <c r="I10" s="350">
        <f t="shared" si="1"/>
        <v>1.0325727513227514E-2</v>
      </c>
      <c r="J10" s="99"/>
      <c r="K10">
        <v>3</v>
      </c>
      <c r="L10" s="438">
        <f t="shared" si="2"/>
        <v>0.89583333333333337</v>
      </c>
      <c r="M10" s="495">
        <f t="shared" ca="1" si="3"/>
        <v>6.5810882812157526E-3</v>
      </c>
      <c r="N10" s="99">
        <v>5</v>
      </c>
      <c r="O10" s="439">
        <f t="shared" si="4"/>
        <v>0.8125</v>
      </c>
      <c r="P10" s="195"/>
      <c r="Q10" s="110" t="s">
        <v>179</v>
      </c>
      <c r="R10" s="110"/>
      <c r="S10" s="111" t="s">
        <v>7</v>
      </c>
    </row>
    <row r="11" spans="1:21" ht="21" thickBot="1" x14ac:dyDescent="0.3">
      <c r="B11" s="199">
        <f t="shared" si="0"/>
        <v>4</v>
      </c>
      <c r="C11" s="106" t="s">
        <v>139</v>
      </c>
      <c r="D11" s="107" t="s">
        <v>138</v>
      </c>
      <c r="E11" s="436">
        <f ca="1">VLOOKUP('Liste for tidtaking'!D53,'Liste for tidtaking'!D$5:H$78,5,FALSE)</f>
        <v>2.0362</v>
      </c>
      <c r="F11" s="209"/>
      <c r="G11" s="135">
        <v>2.9386574074074075E-2</v>
      </c>
      <c r="H11" s="136"/>
      <c r="I11" s="350">
        <f t="shared" si="1"/>
        <v>1.0495205026455028E-2</v>
      </c>
      <c r="J11" s="99">
        <f>(F11-INT(F11))*24*60*60*G$6/F$6+(G11-INT(G11))*24*60*60</f>
        <v>2539</v>
      </c>
      <c r="K11">
        <v>4</v>
      </c>
      <c r="L11" s="438">
        <f t="shared" si="2"/>
        <v>0.85416666666666663</v>
      </c>
      <c r="M11" s="495">
        <f t="shared" ca="1" si="3"/>
        <v>5.1543095110770203E-3</v>
      </c>
      <c r="N11" s="99">
        <v>1</v>
      </c>
      <c r="O11" s="439">
        <f t="shared" si="4"/>
        <v>0.97916666666666663</v>
      </c>
      <c r="P11" s="195"/>
      <c r="Q11" s="110" t="s">
        <v>287</v>
      </c>
      <c r="S11" s="111" t="s">
        <v>62</v>
      </c>
    </row>
    <row r="12" spans="1:21" ht="21" thickBot="1" x14ac:dyDescent="0.3">
      <c r="B12" s="199">
        <f t="shared" si="0"/>
        <v>5</v>
      </c>
      <c r="C12" s="106" t="s">
        <v>107</v>
      </c>
      <c r="D12" s="107" t="s">
        <v>108</v>
      </c>
      <c r="E12" s="436">
        <f ca="1">VLOOKUP('Liste for tidtaking'!D34,'Liste for tidtaking'!D$5:H$78,5,FALSE)</f>
        <v>1.6549999999999998</v>
      </c>
      <c r="F12" s="209"/>
      <c r="G12" s="135">
        <v>2.9560185185185186E-2</v>
      </c>
      <c r="H12" s="136"/>
      <c r="I12" s="350">
        <f t="shared" si="1"/>
        <v>1.0557208994708996E-2</v>
      </c>
      <c r="J12" s="99">
        <f>(F12-INT(F12))*24*60*60*G$6/F$6+(G12-INT(G12))*24*60*60</f>
        <v>2554</v>
      </c>
      <c r="K12" s="99">
        <v>5</v>
      </c>
      <c r="L12" s="438">
        <f t="shared" si="2"/>
        <v>0.8125</v>
      </c>
      <c r="M12" s="495">
        <f t="shared" ca="1" si="3"/>
        <v>6.3789782445371583E-3</v>
      </c>
      <c r="N12" s="99">
        <v>4</v>
      </c>
      <c r="O12" s="439">
        <f t="shared" si="4"/>
        <v>0.85416666666666663</v>
      </c>
      <c r="P12" s="195"/>
      <c r="Q12" s="111" t="s">
        <v>208</v>
      </c>
    </row>
    <row r="13" spans="1:21" ht="21" thickBot="1" x14ac:dyDescent="0.3">
      <c r="B13" s="199">
        <f t="shared" si="0"/>
        <v>6</v>
      </c>
      <c r="C13" s="106" t="s">
        <v>150</v>
      </c>
      <c r="D13" s="107" t="s">
        <v>151</v>
      </c>
      <c r="E13" s="436">
        <f ca="1">VLOOKUP('Liste for tidtaking'!D62,'Liste for tidtaking'!D$5:H$78,5,FALSE)</f>
        <v>1.8065999999999998</v>
      </c>
      <c r="F13" s="208"/>
      <c r="G13" s="135">
        <v>3.0856481481481481E-2</v>
      </c>
      <c r="H13" s="136"/>
      <c r="I13" s="350">
        <f t="shared" si="1"/>
        <v>1.1020171957671958E-2</v>
      </c>
      <c r="J13" s="99"/>
      <c r="K13">
        <v>6</v>
      </c>
      <c r="L13" s="438">
        <f t="shared" si="2"/>
        <v>0.77083333333333337</v>
      </c>
      <c r="M13" s="495">
        <f t="shared" ca="1" si="3"/>
        <v>6.0999512662858182E-3</v>
      </c>
      <c r="N13" s="99">
        <v>2</v>
      </c>
      <c r="O13" s="439">
        <f t="shared" si="4"/>
        <v>0.9375</v>
      </c>
      <c r="P13" s="195"/>
      <c r="Q13" s="111"/>
    </row>
    <row r="14" spans="1:21" ht="21" thickBot="1" x14ac:dyDescent="0.3">
      <c r="B14" s="199">
        <f t="shared" si="0"/>
        <v>7</v>
      </c>
      <c r="C14" s="106" t="s">
        <v>81</v>
      </c>
      <c r="D14" s="107" t="s">
        <v>82</v>
      </c>
      <c r="E14" s="436">
        <f ca="1">VLOOKUP('Liste for tidtaking'!D16,'Liste for tidtaking'!D$5:H$78,5,FALSE)</f>
        <v>1.8049999999999997</v>
      </c>
      <c r="F14" s="209"/>
      <c r="G14" s="135">
        <v>3.0879629629629628E-2</v>
      </c>
      <c r="H14" s="136"/>
      <c r="I14" s="350">
        <f t="shared" si="1"/>
        <v>1.1028439153439153E-2</v>
      </c>
      <c r="J14" s="99">
        <f>(F14-INT(F14))*24*60*60+(G14-INT(G14))*24*60*60*F$6/G$6</f>
        <v>1715.1428571428571</v>
      </c>
      <c r="K14">
        <v>7</v>
      </c>
      <c r="L14" s="438">
        <f t="shared" si="2"/>
        <v>0.72916666666666674</v>
      </c>
      <c r="M14" s="495">
        <f t="shared" ca="1" si="3"/>
        <v>6.1099385891629663E-3</v>
      </c>
      <c r="N14" s="99">
        <v>3</v>
      </c>
      <c r="O14" s="439">
        <f t="shared" si="4"/>
        <v>0.89583333333333337</v>
      </c>
      <c r="P14" s="195"/>
    </row>
    <row r="15" spans="1:21" ht="21" thickBot="1" x14ac:dyDescent="0.3">
      <c r="B15" s="199">
        <f t="shared" si="0"/>
        <v>8</v>
      </c>
      <c r="C15" s="106" t="s">
        <v>77</v>
      </c>
      <c r="D15" s="107" t="s">
        <v>78</v>
      </c>
      <c r="E15" s="436">
        <f ca="1">VLOOKUP('Liste for tidtaking'!D13,'Liste for tidtaking'!D$5:H$78,5,FALSE)</f>
        <v>1.5689999999999997</v>
      </c>
      <c r="F15" s="86"/>
      <c r="G15" s="135">
        <v>3.1331018518518522E-2</v>
      </c>
      <c r="H15" s="136"/>
      <c r="I15" s="350">
        <f t="shared" si="1"/>
        <v>1.1189649470899473E-2</v>
      </c>
      <c r="J15" s="99"/>
      <c r="K15">
        <v>8</v>
      </c>
      <c r="L15" s="438">
        <f t="shared" si="2"/>
        <v>0.6875</v>
      </c>
      <c r="M15" s="495">
        <f t="shared" ca="1" si="3"/>
        <v>7.1317077571061028E-3</v>
      </c>
      <c r="N15" s="99">
        <v>11</v>
      </c>
      <c r="O15" s="439">
        <f t="shared" si="4"/>
        <v>0.5625</v>
      </c>
      <c r="P15" s="195"/>
    </row>
    <row r="16" spans="1:21" ht="21" thickBot="1" x14ac:dyDescent="0.3">
      <c r="B16" s="199">
        <f t="shared" si="0"/>
        <v>9</v>
      </c>
      <c r="C16" s="106" t="s">
        <v>102</v>
      </c>
      <c r="D16" s="107" t="s">
        <v>103</v>
      </c>
      <c r="E16" s="436">
        <f ca="1">VLOOKUP('Liste for tidtaking'!D29,'Liste for tidtaking'!D$5:H$78,5,FALSE)</f>
        <v>1.4609999999999999</v>
      </c>
      <c r="F16" s="209"/>
      <c r="G16" s="135">
        <v>3.246527777777778E-2</v>
      </c>
      <c r="H16" s="136"/>
      <c r="I16" s="350">
        <f t="shared" si="1"/>
        <v>1.1594742063492066E-2</v>
      </c>
      <c r="J16" s="99">
        <f t="shared" ref="J16:J24" si="5">(F16-INT(F16))*24*60*60*G$6/F$6+(G16-INT(G16))*24*60*60</f>
        <v>2805.0000000000005</v>
      </c>
      <c r="K16">
        <v>9</v>
      </c>
      <c r="L16" s="438">
        <f t="shared" si="2"/>
        <v>0.64583333333333326</v>
      </c>
      <c r="M16" s="495">
        <f t="shared" ca="1" si="3"/>
        <v>7.9361684212813591E-3</v>
      </c>
      <c r="N16" s="99">
        <v>15</v>
      </c>
      <c r="O16" s="439">
        <f t="shared" si="4"/>
        <v>0.39583333333333337</v>
      </c>
      <c r="P16" s="195"/>
    </row>
    <row r="17" spans="2:16" ht="21" thickBot="1" x14ac:dyDescent="0.3">
      <c r="B17" s="199">
        <f t="shared" si="0"/>
        <v>10</v>
      </c>
      <c r="C17" s="106" t="s">
        <v>169</v>
      </c>
      <c r="D17" s="107" t="s">
        <v>170</v>
      </c>
      <c r="E17" s="436">
        <f ca="1">VLOOKUP('Liste for tidtaking'!D74,'Liste for tidtaking'!D$5:H$78,5,FALSE)</f>
        <v>1.5689999999999997</v>
      </c>
      <c r="F17" s="208"/>
      <c r="G17" s="135">
        <v>3.3784722222222223E-2</v>
      </c>
      <c r="H17" s="136"/>
      <c r="I17" s="350">
        <f t="shared" si="1"/>
        <v>1.2065972222222223E-2</v>
      </c>
      <c r="J17" s="99">
        <f t="shared" si="5"/>
        <v>2919</v>
      </c>
      <c r="K17">
        <v>10</v>
      </c>
      <c r="L17" s="438">
        <f t="shared" si="2"/>
        <v>0.60416666666666674</v>
      </c>
      <c r="M17" s="495">
        <f t="shared" ca="1" si="3"/>
        <v>7.6902308618369821E-3</v>
      </c>
      <c r="N17" s="99">
        <v>13</v>
      </c>
      <c r="O17" s="439">
        <f t="shared" si="4"/>
        <v>0.47916666666666663</v>
      </c>
      <c r="P17" s="195"/>
    </row>
    <row r="18" spans="2:16" ht="21" thickBot="1" x14ac:dyDescent="0.3">
      <c r="B18" s="199">
        <f t="shared" si="0"/>
        <v>11</v>
      </c>
      <c r="C18" s="106" t="s">
        <v>69</v>
      </c>
      <c r="D18" s="107" t="s">
        <v>70</v>
      </c>
      <c r="E18" s="436">
        <f ca="1">VLOOKUP('Liste for tidtaking'!D9,'Liste for tidtaking'!D$5:H$78,5,FALSE)</f>
        <v>1.5329999999999997</v>
      </c>
      <c r="F18" s="209"/>
      <c r="G18" s="135">
        <v>3.4293981481481481E-2</v>
      </c>
      <c r="H18" s="136"/>
      <c r="I18" s="350">
        <f t="shared" si="1"/>
        <v>1.224785052910053E-2</v>
      </c>
      <c r="J18" s="99">
        <f t="shared" si="5"/>
        <v>2963</v>
      </c>
      <c r="K18">
        <v>11</v>
      </c>
      <c r="L18" s="438">
        <f t="shared" si="2"/>
        <v>0.5625</v>
      </c>
      <c r="M18" s="495">
        <f t="shared" ca="1" si="3"/>
        <v>7.9894654462495315E-3</v>
      </c>
      <c r="N18" s="99">
        <v>17</v>
      </c>
      <c r="O18" s="439">
        <f t="shared" si="4"/>
        <v>0.3125</v>
      </c>
      <c r="P18" s="195"/>
    </row>
    <row r="19" spans="2:16" ht="21" thickBot="1" x14ac:dyDescent="0.3">
      <c r="B19" s="199">
        <f t="shared" si="0"/>
        <v>12</v>
      </c>
      <c r="C19" s="106" t="s">
        <v>143</v>
      </c>
      <c r="D19" s="107" t="s">
        <v>144</v>
      </c>
      <c r="E19" s="436">
        <f ca="1">VLOOKUP('Liste for tidtaking'!D57,'Liste for tidtaking'!D$5:H$78,5,FALSE)</f>
        <v>1.8049999999999997</v>
      </c>
      <c r="F19" s="209"/>
      <c r="G19" s="135">
        <v>3.4444444444444444E-2</v>
      </c>
      <c r="H19" s="136"/>
      <c r="I19" s="350">
        <f t="shared" si="1"/>
        <v>1.2301587301587303E-2</v>
      </c>
      <c r="J19" s="99">
        <f t="shared" si="5"/>
        <v>2976</v>
      </c>
      <c r="K19">
        <v>12</v>
      </c>
      <c r="L19" s="438">
        <f t="shared" si="2"/>
        <v>0.52083333333333326</v>
      </c>
      <c r="M19" s="495">
        <f t="shared" ca="1" si="3"/>
        <v>6.815283823594075E-3</v>
      </c>
      <c r="N19" s="99">
        <v>9</v>
      </c>
      <c r="O19" s="439">
        <f t="shared" si="4"/>
        <v>0.64583333333333326</v>
      </c>
      <c r="P19" s="195"/>
    </row>
    <row r="20" spans="2:16" ht="21" thickBot="1" x14ac:dyDescent="0.3">
      <c r="B20" s="199">
        <f t="shared" si="0"/>
        <v>13</v>
      </c>
      <c r="C20" s="106" t="s">
        <v>104</v>
      </c>
      <c r="D20" s="107" t="s">
        <v>105</v>
      </c>
      <c r="E20" s="436">
        <f ca="1">VLOOKUP('Liste for tidtaking'!D31,'Liste for tidtaking'!D$5:H$78,5,FALSE)</f>
        <v>1.7549999999999999</v>
      </c>
      <c r="F20" s="209"/>
      <c r="G20" s="135">
        <v>3.5694444444444445E-2</v>
      </c>
      <c r="H20" s="136"/>
      <c r="I20" s="350">
        <f t="shared" si="1"/>
        <v>1.2748015873015875E-2</v>
      </c>
      <c r="J20" s="99">
        <f t="shared" si="5"/>
        <v>3084</v>
      </c>
      <c r="K20">
        <v>13</v>
      </c>
      <c r="L20" s="438">
        <f t="shared" si="2"/>
        <v>0.47916666666666663</v>
      </c>
      <c r="M20" s="495">
        <f t="shared" ca="1" si="3"/>
        <v>7.2638267082711537E-3</v>
      </c>
      <c r="N20" s="99">
        <v>12</v>
      </c>
      <c r="O20" s="439">
        <f t="shared" si="4"/>
        <v>0.52083333333333326</v>
      </c>
      <c r="P20" s="195"/>
    </row>
    <row r="21" spans="2:16" ht="21" thickBot="1" x14ac:dyDescent="0.3">
      <c r="B21" s="199">
        <f t="shared" si="0"/>
        <v>14</v>
      </c>
      <c r="C21" s="106" t="s">
        <v>123</v>
      </c>
      <c r="D21" s="107" t="s">
        <v>124</v>
      </c>
      <c r="E21" s="436">
        <f ca="1">VLOOKUP('Liste for tidtaking'!D46,'Liste for tidtaking'!D$5:H$78,5,FALSE)</f>
        <v>1.9289999999999998</v>
      </c>
      <c r="F21" s="209"/>
      <c r="G21" s="135">
        <v>3.6145833333333335E-2</v>
      </c>
      <c r="H21" s="136"/>
      <c r="I21" s="350">
        <f t="shared" si="1"/>
        <v>1.2909226190476191E-2</v>
      </c>
      <c r="J21" s="99">
        <f t="shared" si="5"/>
        <v>3123.0000000000005</v>
      </c>
      <c r="K21">
        <v>14</v>
      </c>
      <c r="L21" s="438">
        <f t="shared" si="2"/>
        <v>0.4375</v>
      </c>
      <c r="M21" s="495">
        <f t="shared" ca="1" si="3"/>
        <v>6.6921856871312562E-3</v>
      </c>
      <c r="N21" s="99">
        <v>8</v>
      </c>
      <c r="O21" s="439">
        <f t="shared" si="4"/>
        <v>0.6875</v>
      </c>
      <c r="P21" s="195"/>
    </row>
    <row r="22" spans="2:16" ht="21" thickBot="1" x14ac:dyDescent="0.3">
      <c r="B22" s="199">
        <f t="shared" si="0"/>
        <v>15</v>
      </c>
      <c r="C22" s="106" t="s">
        <v>352</v>
      </c>
      <c r="D22" s="107" t="s">
        <v>353</v>
      </c>
      <c r="E22" s="436">
        <f ca="1">VLOOKUP('Liste for tidtaking'!D37,'Liste for tidtaking'!D$5:H$78,5,FALSE)</f>
        <v>1.6549999999999998</v>
      </c>
      <c r="F22" s="211"/>
      <c r="G22" s="135">
        <v>3.7106481481481483E-2</v>
      </c>
      <c r="H22" s="11"/>
      <c r="I22" s="350">
        <f t="shared" si="1"/>
        <v>1.3252314814814816E-2</v>
      </c>
      <c r="J22" s="99">
        <f t="shared" si="5"/>
        <v>3206</v>
      </c>
      <c r="K22">
        <v>15</v>
      </c>
      <c r="L22" s="438">
        <f t="shared" si="2"/>
        <v>0.39583333333333337</v>
      </c>
      <c r="M22" s="495">
        <f t="shared" ca="1" si="3"/>
        <v>8.0074409757189234E-3</v>
      </c>
      <c r="N22" s="99">
        <v>18</v>
      </c>
      <c r="O22" s="439">
        <f t="shared" si="4"/>
        <v>0.27083333333333337</v>
      </c>
    </row>
    <row r="23" spans="2:16" ht="21" thickBot="1" x14ac:dyDescent="0.3">
      <c r="B23" s="199">
        <f t="shared" si="0"/>
        <v>16</v>
      </c>
      <c r="C23" s="106" t="s">
        <v>115</v>
      </c>
      <c r="D23" s="107" t="s">
        <v>116</v>
      </c>
      <c r="E23" s="436">
        <f ca="1">VLOOKUP('Liste for tidtaking'!D39,'Liste for tidtaking'!D$5:H$78,5,FALSE)</f>
        <v>2.0029999999999997</v>
      </c>
      <c r="F23" s="209"/>
      <c r="G23" s="135">
        <v>3.7372685185185182E-2</v>
      </c>
      <c r="H23" s="136"/>
      <c r="I23" s="350">
        <f t="shared" si="1"/>
        <v>1.3347387566137566E-2</v>
      </c>
      <c r="J23" s="99">
        <f t="shared" si="5"/>
        <v>3229</v>
      </c>
      <c r="K23">
        <v>16</v>
      </c>
      <c r="L23" s="438">
        <f t="shared" si="2"/>
        <v>0.35416666666666663</v>
      </c>
      <c r="M23" s="495">
        <f t="shared" ca="1" si="3"/>
        <v>6.6636982357152113E-3</v>
      </c>
      <c r="N23" s="99">
        <v>7</v>
      </c>
      <c r="O23" s="439">
        <f t="shared" si="4"/>
        <v>0.72916666666666674</v>
      </c>
      <c r="P23" s="195"/>
    </row>
    <row r="24" spans="2:16" ht="21" thickBot="1" x14ac:dyDescent="0.3">
      <c r="B24" s="199">
        <f t="shared" si="0"/>
        <v>17</v>
      </c>
      <c r="C24" s="106" t="s">
        <v>117</v>
      </c>
      <c r="D24" s="107" t="s">
        <v>166</v>
      </c>
      <c r="E24" s="436">
        <f ca="1">VLOOKUP('Liste for tidtaking'!D71,'Liste for tidtaking'!D$5:H$78,5,FALSE)</f>
        <v>1.7049999999999998</v>
      </c>
      <c r="F24" s="209"/>
      <c r="G24" s="86">
        <v>3.7418981481481484E-2</v>
      </c>
      <c r="H24" s="136"/>
      <c r="I24" s="350">
        <f t="shared" si="1"/>
        <v>1.336392195767196E-2</v>
      </c>
      <c r="J24" s="99">
        <f t="shared" si="5"/>
        <v>3233.0000000000005</v>
      </c>
      <c r="K24">
        <v>17</v>
      </c>
      <c r="L24" s="438">
        <f t="shared" si="2"/>
        <v>0.3125</v>
      </c>
      <c r="M24" s="495">
        <f t="shared" ca="1" si="3"/>
        <v>7.838077394529009E-3</v>
      </c>
      <c r="N24" s="99">
        <v>14</v>
      </c>
      <c r="O24" s="439">
        <f t="shared" si="4"/>
        <v>0.4375</v>
      </c>
      <c r="P24" s="195"/>
    </row>
    <row r="25" spans="2:16" ht="21" thickBot="1" x14ac:dyDescent="0.3">
      <c r="B25" s="199">
        <f t="shared" si="0"/>
        <v>18</v>
      </c>
      <c r="C25" s="106" t="s">
        <v>131</v>
      </c>
      <c r="D25" s="107" t="s">
        <v>132</v>
      </c>
      <c r="E25" s="436">
        <f ca="1">VLOOKUP('Liste for tidtaking'!D50,'Liste for tidtaking'!D$5:H$78,5,FALSE)</f>
        <v>1.6549999999999998</v>
      </c>
      <c r="F25" s="209">
        <v>2.5694444444444443E-2</v>
      </c>
      <c r="G25" s="135"/>
      <c r="H25" s="136"/>
      <c r="I25" s="350">
        <f t="shared" si="1"/>
        <v>1.4274691358024691E-2</v>
      </c>
      <c r="K25">
        <v>18</v>
      </c>
      <c r="L25" s="438">
        <f t="shared" si="2"/>
        <v>0.27083333333333337</v>
      </c>
      <c r="M25" s="495">
        <f t="shared" ca="1" si="3"/>
        <v>8.625191152885011E-3</v>
      </c>
      <c r="N25" s="99">
        <v>20</v>
      </c>
      <c r="O25" s="439">
        <f t="shared" si="4"/>
        <v>0.1875</v>
      </c>
      <c r="P25" s="195"/>
    </row>
    <row r="26" spans="2:16" ht="21" thickBot="1" x14ac:dyDescent="0.3">
      <c r="B26" s="199">
        <f t="shared" si="0"/>
        <v>19</v>
      </c>
      <c r="C26" s="106" t="s">
        <v>89</v>
      </c>
      <c r="D26" s="107" t="s">
        <v>320</v>
      </c>
      <c r="E26" s="436">
        <f ca="1">VLOOKUP('Liste for tidtaking'!D22,'Liste for tidtaking'!D$5:H$78,5,FALSE)</f>
        <v>1.7549999999999999</v>
      </c>
      <c r="F26" s="209"/>
      <c r="G26" s="135">
        <v>4.0219907407407406E-2</v>
      </c>
      <c r="H26" s="136"/>
      <c r="I26" s="350">
        <f t="shared" si="1"/>
        <v>1.4364252645502645E-2</v>
      </c>
      <c r="J26" s="99">
        <f>(F26-INT(F26))*24*60*60*G$6/F$6+(G26-INT(G26))*24*60*60</f>
        <v>3474.9999999999995</v>
      </c>
      <c r="K26">
        <v>19</v>
      </c>
      <c r="L26" s="438">
        <f t="shared" si="2"/>
        <v>0.22916666666666663</v>
      </c>
      <c r="M26" s="495">
        <f t="shared" ca="1" si="3"/>
        <v>8.1847593421667496E-3</v>
      </c>
      <c r="N26" s="99">
        <v>19</v>
      </c>
      <c r="O26" s="439">
        <f t="shared" si="4"/>
        <v>0.22916666666666663</v>
      </c>
      <c r="P26" s="195"/>
    </row>
    <row r="27" spans="2:16" ht="21" thickBot="1" x14ac:dyDescent="0.3">
      <c r="B27" s="199">
        <f t="shared" si="0"/>
        <v>20</v>
      </c>
      <c r="C27" s="106" t="s">
        <v>299</v>
      </c>
      <c r="D27" s="107" t="s">
        <v>300</v>
      </c>
      <c r="E27" s="436">
        <f>VLOOKUP('Liste for tidtaking'!D60,'Liste for tidtaking'!D$5:H$78,5,FALSE)</f>
        <v>1.51</v>
      </c>
      <c r="F27" s="209"/>
      <c r="G27" s="86">
        <v>4.1412037037037039E-2</v>
      </c>
      <c r="H27" s="136"/>
      <c r="I27" s="350">
        <f t="shared" si="1"/>
        <v>1.479001322751323E-2</v>
      </c>
      <c r="J27" s="99">
        <f>(F27-INT(F27))*24*60*60*G$6/F$6+(G27-INT(G27))*24*60*60</f>
        <v>3578</v>
      </c>
      <c r="K27">
        <v>20</v>
      </c>
      <c r="L27" s="438">
        <f t="shared" si="2"/>
        <v>0.1875</v>
      </c>
      <c r="M27" s="495">
        <f t="shared" si="3"/>
        <v>9.7947107466975041E-3</v>
      </c>
      <c r="N27" s="99">
        <v>21</v>
      </c>
      <c r="O27" s="439">
        <f t="shared" si="4"/>
        <v>0.14583333333333337</v>
      </c>
      <c r="P27" s="195"/>
    </row>
    <row r="28" spans="2:16" ht="21" thickBot="1" x14ac:dyDescent="0.3">
      <c r="B28" s="199">
        <f t="shared" si="0"/>
        <v>21</v>
      </c>
      <c r="C28" s="106" t="s">
        <v>63</v>
      </c>
      <c r="D28" s="107" t="s">
        <v>99</v>
      </c>
      <c r="E28" s="436">
        <f ca="1">VLOOKUP('Liste for tidtaking'!D27,'Liste for tidtaking'!D$5:H$78,5,FALSE)</f>
        <v>1.4969999999999999</v>
      </c>
      <c r="F28" s="209"/>
      <c r="G28" s="135">
        <v>4.1504629629629627E-2</v>
      </c>
      <c r="H28" s="136"/>
      <c r="I28" s="350">
        <f t="shared" si="1"/>
        <v>1.4823082010582011E-2</v>
      </c>
      <c r="J28" s="99">
        <f>(F28-INT(F28))*24*60*60*G$6/F$6+(G28-INT(G28))*24*60*60</f>
        <v>3586</v>
      </c>
      <c r="K28">
        <v>21</v>
      </c>
      <c r="L28" s="438">
        <f t="shared" si="2"/>
        <v>0.14583333333333337</v>
      </c>
      <c r="M28" s="495">
        <f t="shared" ca="1" si="3"/>
        <v>9.9018583905023452E-3</v>
      </c>
      <c r="N28" s="99">
        <v>22</v>
      </c>
      <c r="O28" s="439">
        <f t="shared" si="4"/>
        <v>0.10416666666666663</v>
      </c>
      <c r="P28" s="195"/>
    </row>
    <row r="29" spans="2:16" ht="21" thickBot="1" x14ac:dyDescent="0.3">
      <c r="B29" s="199">
        <f t="shared" si="0"/>
        <v>22</v>
      </c>
      <c r="C29" s="106" t="s">
        <v>160</v>
      </c>
      <c r="D29" s="107" t="s">
        <v>161</v>
      </c>
      <c r="E29" s="436">
        <f ca="1">VLOOKUP('Liste for tidtaking'!D68,'Liste for tidtaking'!D$5:H$78,5,FALSE)</f>
        <v>2.2249999999999996</v>
      </c>
      <c r="F29" s="209">
        <v>3.1990740740740743E-2</v>
      </c>
      <c r="G29" s="18"/>
      <c r="H29" s="136"/>
      <c r="I29" s="350">
        <f t="shared" si="1"/>
        <v>1.7772633744855968E-2</v>
      </c>
      <c r="K29">
        <v>22</v>
      </c>
      <c r="L29" s="438">
        <f t="shared" si="2"/>
        <v>0.10416666666666663</v>
      </c>
      <c r="M29" s="495">
        <f t="shared" ca="1" si="3"/>
        <v>7.9877005594858295E-3</v>
      </c>
      <c r="N29" s="99">
        <v>16</v>
      </c>
      <c r="O29" s="439">
        <f t="shared" si="4"/>
        <v>0.35416666666666663</v>
      </c>
      <c r="P29" s="195"/>
    </row>
    <row r="30" spans="2:16" ht="21" thickBot="1" x14ac:dyDescent="0.3">
      <c r="B30" s="199">
        <f t="shared" si="0"/>
        <v>23</v>
      </c>
      <c r="C30" s="106" t="s">
        <v>162</v>
      </c>
      <c r="D30" s="107" t="s">
        <v>163</v>
      </c>
      <c r="E30" s="436">
        <f ca="1">VLOOKUP('Liste for tidtaking'!D69,'Liste for tidtaking'!D$5:H$78,5,FALSE)</f>
        <v>1.7049999999999998</v>
      </c>
      <c r="F30" s="303"/>
      <c r="G30" s="268">
        <v>5.8541666666666665E-2</v>
      </c>
      <c r="H30" s="136"/>
      <c r="I30" s="350">
        <f t="shared" si="1"/>
        <v>2.0907738095238097E-2</v>
      </c>
      <c r="J30" s="99"/>
      <c r="K30">
        <v>23</v>
      </c>
      <c r="L30" s="438">
        <f t="shared" si="2"/>
        <v>6.25E-2</v>
      </c>
      <c r="M30" s="495">
        <f t="shared" ca="1" si="3"/>
        <v>1.2262602988409442E-2</v>
      </c>
      <c r="N30" s="99">
        <v>23</v>
      </c>
      <c r="O30" s="439">
        <f t="shared" si="4"/>
        <v>6.25E-2</v>
      </c>
      <c r="P30" s="195"/>
    </row>
    <row r="31" spans="2:16" ht="21" thickBot="1" x14ac:dyDescent="0.3">
      <c r="B31" s="199">
        <f t="shared" si="0"/>
        <v>24</v>
      </c>
      <c r="C31" s="106" t="s">
        <v>79</v>
      </c>
      <c r="D31" s="107" t="s">
        <v>80</v>
      </c>
      <c r="E31" s="436">
        <f ca="1">VLOOKUP('Liste for tidtaking'!D15,'Liste for tidtaking'!D$5:H$78,5,FALSE)</f>
        <v>2.1509999999999998</v>
      </c>
      <c r="F31" s="208"/>
      <c r="G31" s="135" t="s">
        <v>355</v>
      </c>
      <c r="H31" s="136" t="s">
        <v>206</v>
      </c>
      <c r="I31" s="350"/>
      <c r="J31" s="99" t="e">
        <f>(F31-INT(F31))*24*60*60*G$6/F$6+(G31-INT(G31))*24*60*60</f>
        <v>#VALUE!</v>
      </c>
      <c r="K31">
        <v>24</v>
      </c>
      <c r="L31" s="438">
        <f t="shared" si="2"/>
        <v>2.083333333333337E-2</v>
      </c>
      <c r="M31" s="495"/>
      <c r="N31" s="99">
        <v>24</v>
      </c>
      <c r="O31" s="439">
        <f t="shared" si="4"/>
        <v>2.083333333333337E-2</v>
      </c>
      <c r="P31" s="195"/>
    </row>
    <row r="32" spans="2:16" ht="21" thickBot="1" x14ac:dyDescent="0.3">
      <c r="B32" s="199">
        <f t="shared" si="0"/>
        <v>25</v>
      </c>
      <c r="C32" s="106" t="s">
        <v>137</v>
      </c>
      <c r="D32" s="107" t="s">
        <v>321</v>
      </c>
      <c r="E32" s="436">
        <f ca="1">VLOOKUP('Liste for tidtaking'!D54,'Liste for tidtaking'!D$5:H$78,5,FALSE)</f>
        <v>1.5329999999999997</v>
      </c>
      <c r="F32" s="209"/>
      <c r="G32" s="86" t="s">
        <v>62</v>
      </c>
      <c r="H32" s="136"/>
      <c r="I32" s="350"/>
      <c r="J32" s="99" t="e">
        <f>(F32-INT(F32))*24*60*60*G$6/F$6+(G32-INT(G32))*24*60*60</f>
        <v>#VALUE!</v>
      </c>
      <c r="K32">
        <v>1</v>
      </c>
      <c r="L32" s="438">
        <f t="shared" si="2"/>
        <v>0.97916666666666663</v>
      </c>
      <c r="M32" s="495"/>
      <c r="N32" s="99">
        <v>1</v>
      </c>
      <c r="O32" s="439">
        <f t="shared" si="4"/>
        <v>0.97916666666666663</v>
      </c>
      <c r="P32" s="195"/>
    </row>
    <row r="33" spans="2:16" ht="21" thickBot="1" x14ac:dyDescent="0.3">
      <c r="B33" s="199">
        <f t="shared" si="0"/>
        <v>26</v>
      </c>
      <c r="C33" s="106" t="s">
        <v>67</v>
      </c>
      <c r="D33" s="107" t="s">
        <v>68</v>
      </c>
      <c r="E33" s="436">
        <f ca="1">VLOOKUP('Liste for tidtaking'!D7,'Liste for tidtaking'!D$5:H$78,5,FALSE)</f>
        <v>1.5329999999999997</v>
      </c>
      <c r="F33" s="208"/>
      <c r="G33" s="135"/>
      <c r="H33" s="136"/>
      <c r="J33" s="99"/>
      <c r="L33" s="438"/>
      <c r="M33" s="433"/>
      <c r="N33" s="99"/>
      <c r="O33" s="434"/>
      <c r="P33" s="195"/>
    </row>
    <row r="34" spans="2:16" ht="21" thickBot="1" x14ac:dyDescent="0.3">
      <c r="B34" s="199">
        <v>1</v>
      </c>
      <c r="C34" s="106" t="s">
        <v>60</v>
      </c>
      <c r="D34" s="107" t="s">
        <v>61</v>
      </c>
      <c r="E34" s="436">
        <f ca="1">VLOOKUP('Liste for tidtaking'!D5,'Liste for tidtaking'!D$5:H$78,5,FALSE)</f>
        <v>1.4249999999999998</v>
      </c>
      <c r="F34" s="206"/>
      <c r="G34" s="276"/>
      <c r="H34" s="136"/>
      <c r="J34" s="99"/>
      <c r="L34" s="438"/>
      <c r="M34" s="433"/>
      <c r="N34" s="99"/>
      <c r="O34" s="439"/>
      <c r="P34" s="195"/>
    </row>
    <row r="35" spans="2:16" ht="21" thickBot="1" x14ac:dyDescent="0.3">
      <c r="B35" s="199">
        <f t="shared" ref="B35:B72" si="6">B34+1</f>
        <v>2</v>
      </c>
      <c r="C35" s="106" t="s">
        <v>71</v>
      </c>
      <c r="D35" s="107" t="s">
        <v>72</v>
      </c>
      <c r="E35" s="436">
        <f ca="1">VLOOKUP('Liste for tidtaking'!D10,'Liste for tidtaking'!D$5:H$78,5,FALSE)</f>
        <v>1.6049999999999998</v>
      </c>
      <c r="F35" s="209"/>
      <c r="G35" s="268"/>
      <c r="H35" s="136"/>
      <c r="J35" s="99"/>
      <c r="L35" s="438"/>
      <c r="M35" s="433"/>
      <c r="N35" s="99"/>
      <c r="O35" s="434"/>
      <c r="P35" s="195"/>
    </row>
    <row r="36" spans="2:16" ht="21" thickBot="1" x14ac:dyDescent="0.3">
      <c r="B36" s="199">
        <f t="shared" si="6"/>
        <v>3</v>
      </c>
      <c r="C36" s="106" t="s">
        <v>73</v>
      </c>
      <c r="D36" s="107" t="s">
        <v>74</v>
      </c>
      <c r="E36" s="436">
        <f ca="1">VLOOKUP('Liste for tidtaking'!D11,'Liste for tidtaking'!D$5:H$78,5,FALSE)</f>
        <v>1.5689999999999997</v>
      </c>
      <c r="F36" s="209"/>
      <c r="G36" s="268"/>
      <c r="H36" s="136"/>
      <c r="I36" s="350"/>
      <c r="J36" s="99"/>
      <c r="L36" s="438"/>
      <c r="M36" s="495"/>
      <c r="N36" s="99"/>
      <c r="O36" s="439"/>
      <c r="P36" s="195"/>
    </row>
    <row r="37" spans="2:16" ht="21" thickBot="1" x14ac:dyDescent="0.3">
      <c r="B37" s="199">
        <f t="shared" si="6"/>
        <v>4</v>
      </c>
      <c r="C37" s="106" t="s">
        <v>75</v>
      </c>
      <c r="D37" s="107" t="s">
        <v>76</v>
      </c>
      <c r="E37" s="436">
        <f ca="1">VLOOKUP('Liste for tidtaking'!D12,'Liste for tidtaking'!D$5:H$78,5,FALSE)</f>
        <v>2.1669999999999998</v>
      </c>
      <c r="F37" s="211"/>
      <c r="G37" s="18"/>
      <c r="H37" s="136"/>
      <c r="L37" s="438"/>
      <c r="M37" s="431"/>
      <c r="N37" s="99"/>
      <c r="O37" s="434"/>
    </row>
    <row r="38" spans="2:16" ht="21" thickBot="1" x14ac:dyDescent="0.3">
      <c r="B38" s="199">
        <f t="shared" si="6"/>
        <v>5</v>
      </c>
      <c r="C38" s="106" t="s">
        <v>272</v>
      </c>
      <c r="D38" s="107" t="s">
        <v>319</v>
      </c>
      <c r="E38" s="436">
        <f ca="1">VLOOKUP('Liste for tidtaking'!D14,'Liste for tidtaking'!D$5:H$78,5,FALSE)</f>
        <v>1.6541999999999997</v>
      </c>
      <c r="F38" s="208"/>
      <c r="G38" s="135"/>
      <c r="H38" s="136"/>
      <c r="I38" s="350"/>
      <c r="J38" s="99"/>
      <c r="L38" s="438"/>
      <c r="M38" s="433"/>
      <c r="N38" s="99"/>
      <c r="O38" s="434"/>
      <c r="P38" s="195"/>
    </row>
    <row r="39" spans="2:16" ht="21" thickBot="1" x14ac:dyDescent="0.3">
      <c r="B39" s="199">
        <f t="shared" si="6"/>
        <v>6</v>
      </c>
      <c r="C39" s="106" t="s">
        <v>83</v>
      </c>
      <c r="D39" s="107" t="s">
        <v>84</v>
      </c>
      <c r="E39" s="436">
        <f ca="1">VLOOKUP('Liste for tidtaking'!D18,'Liste for tidtaking'!D$5:H$78,5,FALSE)</f>
        <v>2.0029999999999997</v>
      </c>
      <c r="F39" s="209"/>
      <c r="G39" s="207"/>
      <c r="H39" s="136"/>
      <c r="I39" s="350"/>
      <c r="J39" s="99"/>
      <c r="L39" s="438"/>
      <c r="M39" s="433"/>
      <c r="N39" s="99"/>
      <c r="O39" s="434"/>
      <c r="P39" s="195"/>
    </row>
    <row r="40" spans="2:16" ht="21" thickBot="1" x14ac:dyDescent="0.3">
      <c r="B40" s="199">
        <f t="shared" si="6"/>
        <v>7</v>
      </c>
      <c r="C40" s="106" t="s">
        <v>85</v>
      </c>
      <c r="D40" s="107" t="s">
        <v>86</v>
      </c>
      <c r="E40" s="436">
        <f ca="1">VLOOKUP('Liste for tidtaking'!D19,'Liste for tidtaking'!D$5:H$78,5,FALSE)</f>
        <v>2.8169999999999993</v>
      </c>
      <c r="F40" s="208"/>
      <c r="G40" s="268"/>
      <c r="H40" s="136"/>
      <c r="L40" s="438"/>
      <c r="M40" s="431"/>
      <c r="N40" s="99"/>
      <c r="O40" s="434"/>
    </row>
    <row r="41" spans="2:16" ht="21" thickBot="1" x14ac:dyDescent="0.3">
      <c r="B41" s="199">
        <f t="shared" si="6"/>
        <v>8</v>
      </c>
      <c r="C41" s="106" t="s">
        <v>87</v>
      </c>
      <c r="D41" s="107" t="s">
        <v>88</v>
      </c>
      <c r="E41" s="436">
        <f ca="1">VLOOKUP('Liste for tidtaking'!D20,'Liste for tidtaking'!D$5:H$78,5,FALSE)</f>
        <v>1.6049999999999998</v>
      </c>
      <c r="F41" s="208"/>
      <c r="G41" s="135"/>
      <c r="H41" s="136"/>
      <c r="I41" s="350"/>
      <c r="J41" s="99"/>
      <c r="L41" s="438"/>
      <c r="M41" s="495"/>
      <c r="N41" s="99"/>
      <c r="O41" s="439"/>
      <c r="P41" s="195"/>
    </row>
    <row r="42" spans="2:16" ht="21" thickBot="1" x14ac:dyDescent="0.3">
      <c r="B42" s="199">
        <f t="shared" si="6"/>
        <v>9</v>
      </c>
      <c r="C42" s="106" t="s">
        <v>254</v>
      </c>
      <c r="D42" s="107" t="s">
        <v>90</v>
      </c>
      <c r="E42" s="436">
        <f ca="1">VLOOKUP('Liste for tidtaking'!D21,'Liste for tidtaking'!D$5:H$78,5,FALSE)</f>
        <v>2.3397999999999999</v>
      </c>
      <c r="F42" s="207"/>
      <c r="G42" s="200"/>
      <c r="H42" s="136"/>
      <c r="L42" s="438"/>
      <c r="M42" s="431"/>
      <c r="N42" s="99"/>
      <c r="O42" s="434"/>
    </row>
    <row r="43" spans="2:16" ht="21" thickBot="1" x14ac:dyDescent="0.3">
      <c r="B43" s="199">
        <f t="shared" si="6"/>
        <v>10</v>
      </c>
      <c r="C43" s="106" t="s">
        <v>91</v>
      </c>
      <c r="D43" s="107" t="s">
        <v>92</v>
      </c>
      <c r="E43" s="436">
        <f ca="1">VLOOKUP('Liste for tidtaking'!D23,'Liste for tidtaking'!D$5:H$78,5,FALSE)</f>
        <v>1.6049999999999998</v>
      </c>
      <c r="F43" s="302"/>
      <c r="G43" s="209"/>
      <c r="H43" s="136"/>
      <c r="I43" s="350"/>
      <c r="J43" s="99"/>
      <c r="L43" s="438"/>
      <c r="M43" s="495"/>
      <c r="N43" s="99"/>
      <c r="O43" s="439"/>
      <c r="P43" s="195"/>
    </row>
    <row r="44" spans="2:16" ht="21" thickBot="1" x14ac:dyDescent="0.3">
      <c r="B44" s="199">
        <f t="shared" si="6"/>
        <v>11</v>
      </c>
      <c r="C44" s="106" t="s">
        <v>93</v>
      </c>
      <c r="D44" s="107" t="s">
        <v>94</v>
      </c>
      <c r="E44" s="436">
        <f ca="1">VLOOKUP('Liste for tidtaking'!D24,'Liste for tidtaking'!D$5:H$78,5,FALSE)</f>
        <v>1.5329999999999997</v>
      </c>
      <c r="F44" s="208"/>
      <c r="G44" s="18"/>
      <c r="H44" s="136"/>
      <c r="J44" s="99"/>
      <c r="L44" s="438"/>
      <c r="M44" s="433"/>
      <c r="N44" s="99"/>
      <c r="O44" s="434"/>
      <c r="P44" s="195"/>
    </row>
    <row r="45" spans="2:16" ht="21" thickBot="1" x14ac:dyDescent="0.3">
      <c r="B45" s="199">
        <f t="shared" si="6"/>
        <v>12</v>
      </c>
      <c r="C45" s="106" t="s">
        <v>95</v>
      </c>
      <c r="D45" s="107" t="s">
        <v>96</v>
      </c>
      <c r="E45" s="436">
        <f ca="1">VLOOKUP('Liste for tidtaking'!D25,'Liste for tidtaking'!D$5:H$78,5,FALSE)</f>
        <v>1.7049999999999998</v>
      </c>
      <c r="F45" s="209"/>
      <c r="G45" s="135"/>
      <c r="H45" s="136"/>
      <c r="I45" s="350"/>
      <c r="J45" s="99"/>
      <c r="L45" s="438"/>
      <c r="M45" s="495"/>
      <c r="N45" s="99"/>
      <c r="O45" s="439"/>
      <c r="P45" s="195"/>
    </row>
    <row r="46" spans="2:16" ht="21" thickBot="1" x14ac:dyDescent="0.3">
      <c r="B46" s="199">
        <f t="shared" si="6"/>
        <v>13</v>
      </c>
      <c r="C46" s="106" t="s">
        <v>97</v>
      </c>
      <c r="D46" s="107" t="s">
        <v>98</v>
      </c>
      <c r="E46" s="436">
        <f ca="1">VLOOKUP('Liste for tidtaking'!D26,'Liste for tidtaking'!D$5:H$78,5,FALSE)</f>
        <v>2.2989999999999995</v>
      </c>
      <c r="F46" s="209"/>
      <c r="G46" s="135"/>
      <c r="H46" s="136"/>
      <c r="I46" s="350"/>
      <c r="L46" s="438"/>
      <c r="M46" s="495"/>
      <c r="N46" s="99"/>
      <c r="O46" s="439"/>
      <c r="P46" s="195"/>
    </row>
    <row r="47" spans="2:16" ht="21" thickBot="1" x14ac:dyDescent="0.3">
      <c r="B47" s="199">
        <f t="shared" si="6"/>
        <v>14</v>
      </c>
      <c r="C47" s="106" t="s">
        <v>100</v>
      </c>
      <c r="D47" s="107" t="s">
        <v>101</v>
      </c>
      <c r="E47" s="436">
        <f ca="1">VLOOKUP('Liste for tidtaking'!D28,'Liste for tidtaking'!D$5:H$78,5,FALSE)</f>
        <v>1.3729999999999998</v>
      </c>
      <c r="F47" s="208"/>
      <c r="G47" s="268"/>
      <c r="H47" s="136"/>
      <c r="I47" s="350"/>
      <c r="J47" s="99"/>
      <c r="L47" s="438"/>
      <c r="M47" s="495"/>
      <c r="N47" s="99"/>
      <c r="O47" s="439"/>
      <c r="P47" s="195"/>
    </row>
    <row r="48" spans="2:16" ht="21" thickBot="1" x14ac:dyDescent="0.3">
      <c r="B48" s="199">
        <f t="shared" si="6"/>
        <v>15</v>
      </c>
      <c r="C48" s="106" t="s">
        <v>63</v>
      </c>
      <c r="D48" s="107" t="s">
        <v>106</v>
      </c>
      <c r="E48" s="436">
        <f ca="1">VLOOKUP('Liste for tidtaking'!D33,'Liste for tidtaking'!D$5:H$78,5,FALSE)</f>
        <v>1.8549999999999998</v>
      </c>
      <c r="F48" s="208"/>
      <c r="G48" s="18"/>
      <c r="H48" s="136"/>
      <c r="I48" s="350"/>
      <c r="J48" s="99"/>
      <c r="L48" s="438"/>
      <c r="M48" s="437"/>
      <c r="N48" s="99"/>
      <c r="O48" s="439"/>
      <c r="P48" s="195"/>
    </row>
    <row r="49" spans="2:16" ht="21" thickBot="1" x14ac:dyDescent="0.3">
      <c r="B49" s="199">
        <f t="shared" si="6"/>
        <v>16</v>
      </c>
      <c r="C49" s="106" t="s">
        <v>109</v>
      </c>
      <c r="D49" s="107" t="s">
        <v>110</v>
      </c>
      <c r="E49" s="436">
        <f ca="1">VLOOKUP('Liste for tidtaking'!D35,'Liste for tidtaking'!D$5:H$78,5,FALSE)</f>
        <v>2.0769999999999995</v>
      </c>
      <c r="F49" s="209"/>
      <c r="G49" s="268"/>
      <c r="H49" s="136"/>
      <c r="I49" s="350"/>
      <c r="L49" s="438"/>
      <c r="M49" s="495"/>
      <c r="N49" s="99"/>
      <c r="O49" s="439"/>
      <c r="P49" s="195"/>
    </row>
    <row r="50" spans="2:16" ht="21" thickBot="1" x14ac:dyDescent="0.3">
      <c r="B50" s="199">
        <f t="shared" si="6"/>
        <v>17</v>
      </c>
      <c r="C50" s="106" t="s">
        <v>111</v>
      </c>
      <c r="D50" s="107" t="s">
        <v>112</v>
      </c>
      <c r="E50" s="436">
        <f ca="1">VLOOKUP('Liste for tidtaking'!D36,'Liste for tidtaking'!D$5:H$78,5,FALSE)</f>
        <v>1.4609999999999999</v>
      </c>
      <c r="F50" s="209"/>
      <c r="G50" s="135"/>
      <c r="H50" s="136"/>
      <c r="I50" s="350"/>
      <c r="J50" s="99"/>
      <c r="L50" s="438"/>
      <c r="M50" s="495"/>
      <c r="N50" s="99"/>
      <c r="O50" s="439"/>
      <c r="P50" s="195"/>
    </row>
    <row r="51" spans="2:16" ht="21" thickBot="1" x14ac:dyDescent="0.3">
      <c r="B51" s="199">
        <f t="shared" si="6"/>
        <v>18</v>
      </c>
      <c r="C51" s="106" t="s">
        <v>113</v>
      </c>
      <c r="D51" s="107" t="s">
        <v>114</v>
      </c>
      <c r="E51" s="436">
        <f ca="1">VLOOKUP('Liste for tidtaking'!D38,'Liste for tidtaking'!D$5:H$78,5,FALSE)</f>
        <v>2.6998000000000002</v>
      </c>
      <c r="F51" s="208"/>
      <c r="G51" s="18"/>
      <c r="H51" s="136"/>
      <c r="L51" s="438"/>
      <c r="M51" s="431"/>
      <c r="N51" s="99"/>
      <c r="O51" s="434"/>
    </row>
    <row r="52" spans="2:16" ht="21" thickBot="1" x14ac:dyDescent="0.3">
      <c r="B52" s="199">
        <f t="shared" si="6"/>
        <v>19</v>
      </c>
      <c r="C52" s="106" t="s">
        <v>117</v>
      </c>
      <c r="D52" s="107" t="s">
        <v>118</v>
      </c>
      <c r="E52" s="436">
        <f ca="1">VLOOKUP('Liste for tidtaking'!D41,'Liste for tidtaking'!D$5:H$78,5,FALSE)</f>
        <v>2.2989999999999995</v>
      </c>
      <c r="F52" s="209"/>
      <c r="G52" s="135"/>
      <c r="H52" s="136"/>
      <c r="I52" s="350"/>
      <c r="J52" s="99"/>
      <c r="L52" s="438"/>
      <c r="M52" s="495"/>
      <c r="N52" s="99"/>
      <c r="O52" s="439"/>
      <c r="P52" s="195"/>
    </row>
    <row r="53" spans="2:16" ht="21" thickBot="1" x14ac:dyDescent="0.3">
      <c r="B53" s="199">
        <f t="shared" si="6"/>
        <v>20</v>
      </c>
      <c r="C53" s="106" t="s">
        <v>119</v>
      </c>
      <c r="D53" s="107" t="s">
        <v>120</v>
      </c>
      <c r="E53" s="436">
        <f ca="1">VLOOKUP('Liste for tidtaking'!D42,'Liste for tidtaking'!D$5:H$78,5,FALSE)</f>
        <v>1.6549999999999998</v>
      </c>
      <c r="F53" s="209"/>
      <c r="G53" s="86"/>
      <c r="H53" s="136"/>
      <c r="I53" s="350"/>
      <c r="J53" s="99"/>
      <c r="L53" s="438"/>
      <c r="M53" s="495"/>
      <c r="N53" s="99"/>
      <c r="O53" s="439"/>
      <c r="P53" s="195"/>
    </row>
    <row r="54" spans="2:16" ht="21" thickBot="1" x14ac:dyDescent="0.3">
      <c r="B54" s="199">
        <f t="shared" si="6"/>
        <v>21</v>
      </c>
      <c r="C54" s="106" t="s">
        <v>121</v>
      </c>
      <c r="D54" s="107" t="s">
        <v>122</v>
      </c>
      <c r="E54" s="436">
        <f ca="1">VLOOKUP('Liste for tidtaking'!D43,'Liste for tidtaking'!D$5:H$78,5,FALSE)</f>
        <v>1.4609999999999999</v>
      </c>
      <c r="F54" s="209"/>
      <c r="G54" s="86"/>
      <c r="H54" s="136"/>
      <c r="I54" s="350"/>
      <c r="J54" s="99"/>
      <c r="L54" s="438"/>
      <c r="M54" s="495"/>
      <c r="N54" s="99"/>
      <c r="O54" s="439"/>
      <c r="P54" s="195"/>
    </row>
    <row r="55" spans="2:16" ht="21" thickBot="1" x14ac:dyDescent="0.3">
      <c r="B55" s="199">
        <f t="shared" si="6"/>
        <v>22</v>
      </c>
      <c r="C55" s="106" t="s">
        <v>348</v>
      </c>
      <c r="D55" s="107" t="s">
        <v>349</v>
      </c>
      <c r="E55" s="436"/>
      <c r="F55" s="208"/>
      <c r="G55" s="135"/>
      <c r="H55" s="136"/>
      <c r="L55" s="438"/>
      <c r="M55" s="431"/>
      <c r="N55" s="99"/>
      <c r="O55" s="439"/>
    </row>
    <row r="56" spans="2:16" ht="21" thickBot="1" x14ac:dyDescent="0.3">
      <c r="B56" s="199">
        <f t="shared" si="6"/>
        <v>23</v>
      </c>
      <c r="C56" s="106" t="s">
        <v>125</v>
      </c>
      <c r="D56" s="107" t="s">
        <v>126</v>
      </c>
      <c r="E56" s="436">
        <f ca="1">VLOOKUP('Liste for tidtaking'!D47,'Liste for tidtaking'!D$5:H$78,5,FALSE)</f>
        <v>1.9489999999999998</v>
      </c>
      <c r="F56" s="209"/>
      <c r="G56" s="18"/>
      <c r="H56" s="136"/>
      <c r="L56" s="438"/>
      <c r="M56" s="431"/>
      <c r="N56" s="99"/>
      <c r="O56" s="434"/>
    </row>
    <row r="57" spans="2:16" ht="21" thickBot="1" x14ac:dyDescent="0.3">
      <c r="B57" s="199">
        <f t="shared" si="6"/>
        <v>24</v>
      </c>
      <c r="C57" s="106" t="s">
        <v>129</v>
      </c>
      <c r="D57" s="107" t="s">
        <v>130</v>
      </c>
      <c r="E57" s="436">
        <f ca="1">VLOOKUP('Liste for tidtaking'!D49,'Liste for tidtaking'!D$5:H$78,5,FALSE)</f>
        <v>2.0769999999999995</v>
      </c>
      <c r="F57" s="209"/>
      <c r="G57" s="135"/>
      <c r="H57" s="136"/>
      <c r="J57" s="99"/>
      <c r="L57" s="438"/>
      <c r="M57" s="433"/>
      <c r="N57" s="99"/>
      <c r="O57" s="434"/>
      <c r="P57" s="195"/>
    </row>
    <row r="58" spans="2:16" ht="21" thickBot="1" x14ac:dyDescent="0.3">
      <c r="B58" s="199">
        <f t="shared" si="6"/>
        <v>25</v>
      </c>
      <c r="C58" s="106" t="s">
        <v>133</v>
      </c>
      <c r="D58" s="107" t="s">
        <v>134</v>
      </c>
      <c r="E58" s="436">
        <f ca="1">VLOOKUP('Liste for tidtaking'!D51,'Liste for tidtaking'!D$5:H$78,5,FALSE)</f>
        <v>2.4469999999999996</v>
      </c>
      <c r="F58" s="209"/>
      <c r="G58" s="135"/>
      <c r="H58" s="136"/>
      <c r="I58" s="350"/>
      <c r="J58" s="99"/>
      <c r="L58" s="438"/>
      <c r="M58" s="495"/>
      <c r="N58" s="99"/>
      <c r="O58" s="439"/>
      <c r="P58" s="195"/>
    </row>
    <row r="59" spans="2:16" ht="21" thickBot="1" x14ac:dyDescent="0.3">
      <c r="B59" s="199">
        <f t="shared" si="6"/>
        <v>26</v>
      </c>
      <c r="C59" s="106" t="s">
        <v>135</v>
      </c>
      <c r="D59" s="107" t="s">
        <v>136</v>
      </c>
      <c r="E59" s="436">
        <f ca="1">VLOOKUP('Liste for tidtaking'!D52,'Liste for tidtaking'!D$5:H$78,5,FALSE)</f>
        <v>1.3989999999999998</v>
      </c>
      <c r="F59" s="209"/>
      <c r="G59" s="86"/>
      <c r="H59" s="136"/>
      <c r="I59" s="350"/>
      <c r="L59" s="438"/>
      <c r="M59" s="495"/>
      <c r="N59" s="99"/>
      <c r="O59" s="439"/>
      <c r="P59" s="195"/>
    </row>
    <row r="60" spans="2:16" ht="21" thickBot="1" x14ac:dyDescent="0.3">
      <c r="B60" s="199">
        <f t="shared" si="6"/>
        <v>27</v>
      </c>
      <c r="C60" s="113" t="s">
        <v>73</v>
      </c>
      <c r="D60" s="201" t="s">
        <v>140</v>
      </c>
      <c r="E60" s="436">
        <f ca="1">VLOOKUP('Liste for tidtaking'!D55,'Liste for tidtaking'!D$5:H$78,5,FALSE)</f>
        <v>1.7049999999999998</v>
      </c>
      <c r="F60" s="210"/>
      <c r="G60" s="135"/>
      <c r="H60" s="136"/>
      <c r="L60" s="438"/>
      <c r="M60" s="431"/>
      <c r="N60" s="99"/>
      <c r="O60" s="434"/>
    </row>
    <row r="61" spans="2:16" ht="21" thickBot="1" x14ac:dyDescent="0.3">
      <c r="B61" s="199">
        <f t="shared" si="6"/>
        <v>28</v>
      </c>
      <c r="C61" s="113" t="s">
        <v>141</v>
      </c>
      <c r="D61" s="201" t="s">
        <v>142</v>
      </c>
      <c r="E61" s="436">
        <f ca="1">VLOOKUP('Liste for tidtaking'!D56,'Liste for tidtaking'!D$5:H$78,5,FALSE)</f>
        <v>1.8421999999999998</v>
      </c>
      <c r="F61" s="210"/>
      <c r="G61" s="18"/>
      <c r="H61" s="136"/>
      <c r="L61" s="438"/>
      <c r="M61" s="431"/>
      <c r="N61" s="99"/>
      <c r="O61" s="434"/>
    </row>
    <row r="62" spans="2:16" ht="21" thickBot="1" x14ac:dyDescent="0.3">
      <c r="B62" s="199">
        <f t="shared" si="6"/>
        <v>29</v>
      </c>
      <c r="C62" s="113" t="s">
        <v>145</v>
      </c>
      <c r="D62" s="108" t="s">
        <v>146</v>
      </c>
      <c r="E62" s="436">
        <f ca="1">VLOOKUP('Liste for tidtaking'!D58,'Liste for tidtaking'!D$5:H$78,5,FALSE)</f>
        <v>1.5689999999999997</v>
      </c>
      <c r="F62" s="210"/>
      <c r="G62" s="277"/>
      <c r="H62" s="136"/>
      <c r="L62" s="438"/>
      <c r="M62" s="431"/>
      <c r="N62" s="99"/>
      <c r="O62" s="434"/>
    </row>
    <row r="63" spans="2:16" ht="21" thickBot="1" x14ac:dyDescent="0.3">
      <c r="B63" s="199">
        <f t="shared" si="6"/>
        <v>30</v>
      </c>
      <c r="C63" s="113" t="s">
        <v>79</v>
      </c>
      <c r="D63" s="201" t="s">
        <v>147</v>
      </c>
      <c r="E63" s="436">
        <f ca="1">VLOOKUP('Liste for tidtaking'!D59,'Liste for tidtaking'!D$5:H$78,5,FALSE)</f>
        <v>1.9289999999999998</v>
      </c>
      <c r="F63" s="210"/>
      <c r="G63" s="18"/>
      <c r="H63" s="136"/>
      <c r="L63" s="438"/>
      <c r="M63" s="431"/>
      <c r="N63" s="99"/>
      <c r="O63" s="434"/>
    </row>
    <row r="64" spans="2:16" ht="21" thickBot="1" x14ac:dyDescent="0.3">
      <c r="B64" s="199">
        <f t="shared" si="6"/>
        <v>31</v>
      </c>
      <c r="C64" s="113" t="s">
        <v>152</v>
      </c>
      <c r="D64" s="201" t="s">
        <v>153</v>
      </c>
      <c r="E64" s="436">
        <f ca="1">VLOOKUP('Liste for tidtaking'!D63,'Liste for tidtaking'!D$5:H$78,5,FALSE)</f>
        <v>1.8049999999999997</v>
      </c>
      <c r="F64" s="210"/>
      <c r="G64" s="18"/>
      <c r="H64" s="136"/>
      <c r="L64" s="438"/>
      <c r="M64" s="431"/>
      <c r="N64" s="99"/>
      <c r="O64" s="434"/>
    </row>
    <row r="65" spans="2:18" ht="21" thickBot="1" x14ac:dyDescent="0.3">
      <c r="B65" s="199">
        <f t="shared" si="6"/>
        <v>32</v>
      </c>
      <c r="C65" s="113" t="s">
        <v>154</v>
      </c>
      <c r="D65" s="108" t="s">
        <v>155</v>
      </c>
      <c r="E65" s="436">
        <f ca="1">VLOOKUP('Liste for tidtaking'!D64,'Liste for tidtaking'!D$5:H$78,5,FALSE)</f>
        <v>1.9489999999999998</v>
      </c>
      <c r="F65" s="282"/>
      <c r="G65" s="227"/>
      <c r="H65" s="136"/>
      <c r="I65" s="350"/>
      <c r="L65" s="438"/>
      <c r="M65" s="495"/>
      <c r="N65" s="99"/>
      <c r="O65" s="439"/>
      <c r="P65" s="195"/>
    </row>
    <row r="66" spans="2:18" ht="21" thickBot="1" x14ac:dyDescent="0.3">
      <c r="B66" s="199">
        <f t="shared" si="6"/>
        <v>33</v>
      </c>
      <c r="C66" s="113" t="s">
        <v>156</v>
      </c>
      <c r="D66" s="108" t="s">
        <v>157</v>
      </c>
      <c r="E66" s="436">
        <f ca="1">VLOOKUP('Liste for tidtaking'!D65,'Liste for tidtaking'!D$5:H$78,5,FALSE)</f>
        <v>1.8777999999999997</v>
      </c>
      <c r="F66" s="282"/>
      <c r="G66" s="135"/>
      <c r="H66" s="136"/>
      <c r="I66" s="350"/>
      <c r="J66" s="99"/>
      <c r="L66" s="438"/>
      <c r="M66" s="433"/>
      <c r="N66" s="99"/>
      <c r="O66" s="434"/>
      <c r="P66" s="195"/>
    </row>
    <row r="67" spans="2:18" ht="21" thickBot="1" x14ac:dyDescent="0.3">
      <c r="B67" s="199">
        <f t="shared" si="6"/>
        <v>34</v>
      </c>
      <c r="C67" s="113" t="s">
        <v>158</v>
      </c>
      <c r="D67" s="108" t="s">
        <v>159</v>
      </c>
      <c r="E67" s="436"/>
      <c r="F67" s="210"/>
      <c r="G67" s="135"/>
      <c r="H67" s="136"/>
      <c r="L67" s="438"/>
      <c r="M67" s="495"/>
      <c r="N67" s="99"/>
      <c r="O67" s="439"/>
    </row>
    <row r="68" spans="2:18" ht="21" thickBot="1" x14ac:dyDescent="0.3">
      <c r="B68" s="199">
        <f t="shared" si="6"/>
        <v>35</v>
      </c>
      <c r="C68" s="108" t="s">
        <v>303</v>
      </c>
      <c r="D68" s="108" t="s">
        <v>318</v>
      </c>
      <c r="E68" s="436">
        <f ca="1">VLOOKUP('Liste for tidtaking'!D66,'Liste for tidtaking'!D$5:H$78,5,FALSE)</f>
        <v>1.6833999999999998</v>
      </c>
      <c r="F68" s="86"/>
      <c r="G68" s="86"/>
      <c r="H68" s="136"/>
      <c r="I68" s="350"/>
      <c r="J68" s="99"/>
      <c r="L68" s="438"/>
      <c r="M68" s="495"/>
      <c r="N68" s="99"/>
      <c r="O68" s="439"/>
      <c r="P68" s="195"/>
    </row>
    <row r="69" spans="2:18" ht="21" thickBot="1" x14ac:dyDescent="0.3">
      <c r="B69" s="199">
        <f t="shared" si="6"/>
        <v>36</v>
      </c>
      <c r="C69" s="108" t="s">
        <v>301</v>
      </c>
      <c r="D69" s="108" t="s">
        <v>317</v>
      </c>
      <c r="E69" s="436">
        <f ca="1">VLOOKUP('Liste for tidtaking'!D67,'Liste for tidtaking'!D$5:H$78,5,FALSE)</f>
        <v>1.6833999999999998</v>
      </c>
      <c r="F69" s="86"/>
      <c r="G69" s="86"/>
      <c r="H69" s="136"/>
      <c r="I69" s="350"/>
      <c r="J69" s="99"/>
      <c r="L69" s="438"/>
      <c r="M69" s="495"/>
      <c r="N69" s="99"/>
      <c r="O69" s="439"/>
      <c r="P69" s="195"/>
    </row>
    <row r="70" spans="2:18" ht="21" thickBot="1" x14ac:dyDescent="0.3">
      <c r="B70" s="199">
        <f t="shared" si="6"/>
        <v>37</v>
      </c>
      <c r="C70" s="108" t="s">
        <v>164</v>
      </c>
      <c r="D70" s="108" t="s">
        <v>165</v>
      </c>
      <c r="E70" s="436">
        <f ca="1">VLOOKUP('Liste for tidtaking'!D70,'Liste for tidtaking'!D$5:H$78,5,FALSE)</f>
        <v>1.4969999999999999</v>
      </c>
      <c r="F70" s="17"/>
      <c r="G70" s="135"/>
      <c r="H70" s="136"/>
      <c r="I70" s="350"/>
      <c r="J70" s="99"/>
      <c r="L70" s="438"/>
      <c r="M70" s="495"/>
      <c r="N70" s="99"/>
      <c r="O70" s="439"/>
      <c r="P70" s="195"/>
    </row>
    <row r="71" spans="2:18" ht="21" thickBot="1" x14ac:dyDescent="0.3">
      <c r="B71" s="199">
        <f t="shared" si="6"/>
        <v>38</v>
      </c>
      <c r="C71" s="108" t="s">
        <v>167</v>
      </c>
      <c r="D71" s="108" t="s">
        <v>168</v>
      </c>
      <c r="E71" s="436">
        <f ca="1">VLOOKUP('Liste for tidtaking'!D73,'Liste for tidtaking'!D$5:H$78,5,FALSE)</f>
        <v>2.2989999999999995</v>
      </c>
      <c r="F71" s="17"/>
      <c r="G71" s="135"/>
      <c r="H71" s="136"/>
      <c r="I71" s="350"/>
      <c r="L71" s="438"/>
      <c r="M71" s="431"/>
      <c r="N71" s="99"/>
      <c r="O71" s="432"/>
    </row>
    <row r="72" spans="2:18" ht="21" thickBot="1" x14ac:dyDescent="0.3">
      <c r="B72" s="199">
        <f t="shared" si="6"/>
        <v>39</v>
      </c>
      <c r="C72" s="108" t="s">
        <v>171</v>
      </c>
      <c r="D72" s="108" t="s">
        <v>172</v>
      </c>
      <c r="E72" s="436">
        <f ca="1">VLOOKUP('Liste for tidtaking'!D75,'Liste for tidtaking'!D$5:H$78,5,FALSE)</f>
        <v>1.8549999999999998</v>
      </c>
      <c r="F72" s="86"/>
      <c r="G72" s="135"/>
      <c r="H72" s="136"/>
      <c r="I72" s="350"/>
      <c r="J72" s="99"/>
      <c r="L72" s="438"/>
      <c r="M72" s="521"/>
      <c r="N72" s="522"/>
      <c r="O72" s="523"/>
      <c r="P72" s="195"/>
      <c r="R72" s="114"/>
    </row>
    <row r="73" spans="2:18" ht="19" x14ac:dyDescent="0.25">
      <c r="B73" s="39"/>
      <c r="C73" s="39"/>
      <c r="D73" s="39"/>
      <c r="F73" s="15"/>
      <c r="G73" s="103"/>
      <c r="I73" s="350"/>
      <c r="J73" s="99"/>
      <c r="L73" s="438"/>
      <c r="M73" s="350"/>
      <c r="N73" s="99"/>
      <c r="O73" s="438"/>
      <c r="R73" s="114"/>
    </row>
    <row r="74" spans="2:18" ht="19" x14ac:dyDescent="0.25">
      <c r="B74" s="39"/>
      <c r="C74" s="39"/>
      <c r="D74" s="39"/>
      <c r="F74" s="15"/>
      <c r="G74" s="103"/>
      <c r="I74" s="350"/>
      <c r="J74" s="99"/>
      <c r="L74" s="438"/>
      <c r="M74" s="350"/>
      <c r="N74" s="99"/>
      <c r="O74" s="438"/>
      <c r="R74" s="114"/>
    </row>
    <row r="75" spans="2:18" ht="19" x14ac:dyDescent="0.25">
      <c r="B75" s="39"/>
      <c r="C75" s="39"/>
      <c r="D75" s="39"/>
      <c r="F75" s="15"/>
      <c r="G75" s="103"/>
      <c r="I75" s="350"/>
      <c r="J75" s="99"/>
      <c r="L75" s="438"/>
      <c r="M75" s="350"/>
      <c r="N75" s="99"/>
      <c r="O75" s="438"/>
      <c r="R75" s="114"/>
    </row>
    <row r="76" spans="2:18" ht="19" x14ac:dyDescent="0.25">
      <c r="B76" s="39"/>
      <c r="C76" s="39"/>
      <c r="D76" s="39"/>
      <c r="F76" s="15"/>
      <c r="G76" s="103"/>
      <c r="I76" s="350"/>
      <c r="J76" s="99"/>
      <c r="L76" s="438"/>
      <c r="M76" s="350"/>
      <c r="N76" s="99"/>
      <c r="O76" s="438"/>
      <c r="R76" s="114"/>
    </row>
    <row r="77" spans="2:18" ht="19" x14ac:dyDescent="0.25">
      <c r="B77" s="39"/>
      <c r="C77" s="39"/>
      <c r="D77" s="39"/>
      <c r="F77" s="15"/>
      <c r="G77" s="103"/>
      <c r="I77" s="350"/>
      <c r="J77" s="99"/>
      <c r="L77" s="438"/>
      <c r="M77" s="350"/>
      <c r="N77" s="99"/>
      <c r="O77" s="438"/>
      <c r="R77" s="114"/>
    </row>
    <row r="78" spans="2:18" x14ac:dyDescent="0.2">
      <c r="D78" t="s">
        <v>173</v>
      </c>
      <c r="F78" s="196">
        <f>COUNT(F8:F72)+COUNTIF(F8:F72,"Brutt")+COUNTIF(F8:F72,"(*)")</f>
        <v>2</v>
      </c>
      <c r="G78" s="196">
        <f>COUNT(G8:G72)+COUNTIF(G8:G72,"Brutt")+COUNTIF(G8:G72,"(*)")</f>
        <v>22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IF(SUM(F8:F72)=0," ",AVERAGE(F8:F72))</f>
        <v>2.8842592592592593E-2</v>
      </c>
      <c r="G80" s="103">
        <f>IF(SUM(G8:G72)=0," ",AVERAGE(G8:G72))</f>
        <v>3.5075507054673723E-2</v>
      </c>
      <c r="H80" s="103">
        <f>IF(SUM(F8:H72)=0," ",AVERAGE(F8:H72))</f>
        <v>3.4533514492753624E-2</v>
      </c>
    </row>
    <row r="81" spans="6:7" x14ac:dyDescent="0.2">
      <c r="F81" s="15"/>
      <c r="G81" s="15"/>
    </row>
    <row r="82" spans="6:7" x14ac:dyDescent="0.2">
      <c r="G82" s="15"/>
    </row>
  </sheetData>
  <autoFilter ref="B7:P72" xr:uid="{8BB1EE84-6088-EE48-95D5-1AF69D3BD102}">
    <sortState xmlns:xlrd2="http://schemas.microsoft.com/office/spreadsheetml/2017/richdata2" ref="B8:P72">
      <sortCondition ref="I7:I72"/>
    </sortState>
  </autoFilter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6D8B-5CF7-CC47-AD87-B91CED96CBB3}">
  <dimension ref="A1:U82"/>
  <sheetViews>
    <sheetView workbookViewId="0">
      <selection activeCell="T8" sqref="T8:V9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21" x14ac:dyDescent="0.2">
      <c r="A1" s="15"/>
      <c r="G1" s="15"/>
    </row>
    <row r="2" spans="1:21" x14ac:dyDescent="0.2">
      <c r="G2" s="15"/>
    </row>
    <row r="3" spans="1:21" ht="26" x14ac:dyDescent="0.3">
      <c r="B3" s="21" t="s">
        <v>364</v>
      </c>
      <c r="C3" s="266" t="s">
        <v>356</v>
      </c>
      <c r="F3" s="15"/>
      <c r="G3" s="15"/>
    </row>
    <row r="4" spans="1:21" ht="17" thickBot="1" x14ac:dyDescent="0.25">
      <c r="B4" s="15"/>
      <c r="F4" s="15"/>
      <c r="G4" s="15"/>
    </row>
    <row r="5" spans="1:21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21" ht="20" thickBot="1" x14ac:dyDescent="0.3">
      <c r="B6" s="104"/>
      <c r="C6" s="198"/>
      <c r="D6" s="198"/>
      <c r="E6" s="198"/>
      <c r="F6" s="226">
        <v>1.7</v>
      </c>
      <c r="G6" s="204">
        <v>2.5</v>
      </c>
      <c r="H6" s="204"/>
      <c r="J6" s="194"/>
      <c r="K6" s="194"/>
      <c r="M6" s="431"/>
      <c r="O6" s="432"/>
    </row>
    <row r="7" spans="1:21" ht="20" thickBot="1" x14ac:dyDescent="0.3">
      <c r="B7" s="104"/>
      <c r="C7" s="212"/>
      <c r="D7" s="212"/>
      <c r="E7" s="212"/>
      <c r="F7" s="206"/>
      <c r="G7" s="200"/>
      <c r="H7" s="136"/>
      <c r="M7" s="431"/>
      <c r="O7" s="432"/>
      <c r="Q7" s="111" t="s">
        <v>201</v>
      </c>
    </row>
    <row r="8" spans="1:21" ht="21" thickBot="1" x14ac:dyDescent="0.3">
      <c r="B8" s="199">
        <f t="shared" ref="B8:B46" si="0">B7+1</f>
        <v>1</v>
      </c>
      <c r="C8" s="106" t="s">
        <v>127</v>
      </c>
      <c r="D8" s="107" t="s">
        <v>128</v>
      </c>
      <c r="E8" s="436">
        <f ca="1">VLOOKUP('Liste for tidtaking'!D48,'Liste for tidtaking'!D$5:H$78,5,FALSE)</f>
        <v>1.4969999999999999</v>
      </c>
      <c r="F8" s="209"/>
      <c r="G8" s="86">
        <v>1.9675925925925927E-2</v>
      </c>
      <c r="H8" s="136"/>
      <c r="I8" s="350">
        <f t="shared" ref="I8:I43" si="1">IF(F8&gt;0,F8/F$6,G8/G$6)</f>
        <v>7.8703703703703713E-3</v>
      </c>
      <c r="J8" s="99">
        <f>(F8-INT(F8))*24*60*60*G$6/F$6+(G8-INT(G8))*24*60*60</f>
        <v>1700</v>
      </c>
      <c r="K8">
        <v>1</v>
      </c>
      <c r="L8" s="438">
        <f t="shared" ref="L8:L46" si="2">1-(K8-0.5)/(F$78+G$78)</f>
        <v>0.98611111111111116</v>
      </c>
      <c r="M8" s="495">
        <f t="shared" ref="M8:M43" ca="1" si="3">I8/E8</f>
        <v>5.2574284371211567E-3</v>
      </c>
      <c r="N8" s="99">
        <v>4</v>
      </c>
      <c r="O8" s="439">
        <f t="shared" ref="O8:O46" si="4">1-(N8-0.5)/(F$78+G$78)</f>
        <v>0.90277777777777779</v>
      </c>
      <c r="P8" s="195"/>
      <c r="Q8" s="110" t="s">
        <v>202</v>
      </c>
      <c r="R8" s="110"/>
      <c r="S8" s="111" t="s">
        <v>203</v>
      </c>
      <c r="T8" s="219"/>
      <c r="U8" s="350"/>
    </row>
    <row r="9" spans="1:21" ht="21" thickBot="1" x14ac:dyDescent="0.3">
      <c r="B9" s="199">
        <f t="shared" si="0"/>
        <v>2</v>
      </c>
      <c r="C9" s="106" t="s">
        <v>284</v>
      </c>
      <c r="D9" s="107" t="s">
        <v>285</v>
      </c>
      <c r="E9" s="436">
        <f ca="1">VLOOKUP('Liste for tidtaking'!D45,'Liste for tidtaking'!D$5:H$78,5,FALSE)</f>
        <v>1.3989999999999998</v>
      </c>
      <c r="F9" s="209"/>
      <c r="G9" s="135">
        <v>2.1111111111111112E-2</v>
      </c>
      <c r="H9" s="136"/>
      <c r="I9" s="350">
        <f t="shared" si="1"/>
        <v>8.4444444444444454E-3</v>
      </c>
      <c r="J9" s="99"/>
      <c r="K9">
        <v>2</v>
      </c>
      <c r="L9" s="438">
        <f t="shared" si="2"/>
        <v>0.95833333333333337</v>
      </c>
      <c r="M9" s="495">
        <f t="shared" ca="1" si="3"/>
        <v>6.0360575013898828E-3</v>
      </c>
      <c r="N9" s="99">
        <v>14</v>
      </c>
      <c r="O9" s="439">
        <f t="shared" si="4"/>
        <v>0.625</v>
      </c>
      <c r="P9" s="195"/>
      <c r="Q9" s="110" t="s">
        <v>205</v>
      </c>
      <c r="R9" s="110"/>
      <c r="S9" s="111" t="s">
        <v>206</v>
      </c>
      <c r="T9" s="219"/>
      <c r="U9" s="350"/>
    </row>
    <row r="10" spans="1:21" ht="21" thickBot="1" x14ac:dyDescent="0.3">
      <c r="B10" s="199">
        <f t="shared" si="0"/>
        <v>3</v>
      </c>
      <c r="C10" s="106" t="s">
        <v>65</v>
      </c>
      <c r="D10" s="107" t="s">
        <v>66</v>
      </c>
      <c r="E10" s="436">
        <f ca="1">VLOOKUP('Liste for tidtaking'!D6,'Liste for tidtaking'!D$5:H$78,5,FALSE)</f>
        <v>1.5689999999999997</v>
      </c>
      <c r="F10" s="208"/>
      <c r="G10" s="135">
        <v>2.1122685185185185E-2</v>
      </c>
      <c r="H10" s="18"/>
      <c r="I10" s="350">
        <f t="shared" si="1"/>
        <v>8.4490740740740741E-3</v>
      </c>
      <c r="J10" s="99"/>
      <c r="K10">
        <v>3</v>
      </c>
      <c r="L10" s="438">
        <f t="shared" si="2"/>
        <v>0.93055555555555558</v>
      </c>
      <c r="M10" s="495">
        <f t="shared" ca="1" si="3"/>
        <v>5.3850057833486776E-3</v>
      </c>
      <c r="N10" s="99">
        <v>6</v>
      </c>
      <c r="O10" s="439">
        <f t="shared" si="4"/>
        <v>0.84722222222222221</v>
      </c>
      <c r="P10" s="195"/>
      <c r="Q10" s="110" t="s">
        <v>179</v>
      </c>
      <c r="R10" s="110"/>
      <c r="S10" s="111" t="s">
        <v>7</v>
      </c>
    </row>
    <row r="11" spans="1:21" ht="21" thickBot="1" x14ac:dyDescent="0.3">
      <c r="B11" s="199">
        <f t="shared" si="0"/>
        <v>4</v>
      </c>
      <c r="C11" s="106" t="s">
        <v>169</v>
      </c>
      <c r="D11" s="107" t="s">
        <v>170</v>
      </c>
      <c r="E11" s="436">
        <f ca="1">VLOOKUP('Liste for tidtaking'!D74,'Liste for tidtaking'!D$5:H$78,5,FALSE)</f>
        <v>1.5689999999999997</v>
      </c>
      <c r="F11" s="208"/>
      <c r="G11" s="135">
        <v>2.2418981481481481E-2</v>
      </c>
      <c r="H11" s="136"/>
      <c r="I11" s="350">
        <f t="shared" si="1"/>
        <v>8.967592592592593E-3</v>
      </c>
      <c r="J11" s="99">
        <f>(F11-INT(F11))*24*60*60*G$6/F$6+(G11-INT(G11))*24*60*60</f>
        <v>1937</v>
      </c>
      <c r="K11">
        <v>4</v>
      </c>
      <c r="L11" s="438">
        <f t="shared" si="2"/>
        <v>0.90277777777777779</v>
      </c>
      <c r="M11" s="495">
        <f t="shared" ca="1" si="3"/>
        <v>5.7154828506007617E-3</v>
      </c>
      <c r="N11" s="99">
        <v>11</v>
      </c>
      <c r="O11" s="439">
        <f t="shared" si="4"/>
        <v>0.70833333333333326</v>
      </c>
      <c r="P11" s="195"/>
      <c r="Q11" s="110" t="s">
        <v>287</v>
      </c>
      <c r="S11" s="111" t="s">
        <v>62</v>
      </c>
    </row>
    <row r="12" spans="1:21" ht="21" thickBot="1" x14ac:dyDescent="0.3">
      <c r="B12" s="199">
        <f t="shared" si="0"/>
        <v>5</v>
      </c>
      <c r="C12" s="106" t="s">
        <v>117</v>
      </c>
      <c r="D12" s="107" t="s">
        <v>166</v>
      </c>
      <c r="E12" s="436">
        <f ca="1">VLOOKUP('Liste for tidtaking'!D71,'Liste for tidtaking'!D$5:H$78,5,FALSE)</f>
        <v>1.7049999999999998</v>
      </c>
      <c r="F12" s="209"/>
      <c r="G12" s="86">
        <v>2.2743055555555555E-2</v>
      </c>
      <c r="H12" s="136"/>
      <c r="I12" s="350">
        <f t="shared" si="1"/>
        <v>9.0972222222222218E-3</v>
      </c>
      <c r="J12" s="99">
        <f>(F12-INT(F12))*24*60*60*G$6/F$6+(G12-INT(G12))*24*60*60</f>
        <v>1965</v>
      </c>
      <c r="K12">
        <v>5</v>
      </c>
      <c r="L12" s="438">
        <f t="shared" si="2"/>
        <v>0.875</v>
      </c>
      <c r="M12" s="495">
        <f t="shared" ca="1" si="3"/>
        <v>5.3356142065819484E-3</v>
      </c>
      <c r="N12" s="99">
        <v>5</v>
      </c>
      <c r="O12" s="439">
        <f t="shared" si="4"/>
        <v>0.875</v>
      </c>
      <c r="P12" s="195"/>
      <c r="Q12" s="111" t="s">
        <v>208</v>
      </c>
    </row>
    <row r="13" spans="1:21" ht="21" thickBot="1" x14ac:dyDescent="0.3">
      <c r="B13" s="199">
        <f t="shared" si="0"/>
        <v>6</v>
      </c>
      <c r="C13" s="106" t="s">
        <v>119</v>
      </c>
      <c r="D13" s="107" t="s">
        <v>120</v>
      </c>
      <c r="E13" s="436">
        <f ca="1">VLOOKUP('Liste for tidtaking'!D42,'Liste for tidtaking'!D$5:H$78,5,FALSE)</f>
        <v>1.6549999999999998</v>
      </c>
      <c r="F13" s="209"/>
      <c r="G13" s="86">
        <v>2.3125E-2</v>
      </c>
      <c r="H13" s="136"/>
      <c r="I13" s="350">
        <f t="shared" si="1"/>
        <v>9.2499999999999995E-3</v>
      </c>
      <c r="J13" s="99"/>
      <c r="K13">
        <v>6</v>
      </c>
      <c r="L13" s="438">
        <f t="shared" si="2"/>
        <v>0.84722222222222221</v>
      </c>
      <c r="M13" s="495">
        <f t="shared" ca="1" si="3"/>
        <v>5.5891238670694871E-3</v>
      </c>
      <c r="N13" s="99">
        <v>8</v>
      </c>
      <c r="O13" s="439">
        <f t="shared" si="4"/>
        <v>0.79166666666666663</v>
      </c>
      <c r="P13" s="195"/>
      <c r="Q13" s="111"/>
    </row>
    <row r="14" spans="1:21" ht="21" thickBot="1" x14ac:dyDescent="0.3">
      <c r="B14" s="199">
        <f t="shared" si="0"/>
        <v>7</v>
      </c>
      <c r="C14" s="106" t="s">
        <v>164</v>
      </c>
      <c r="D14" s="107" t="s">
        <v>165</v>
      </c>
      <c r="E14" s="436">
        <f ca="1">VLOOKUP('Liste for tidtaking'!D70,'Liste for tidtaking'!D$5:H$78,5,FALSE)</f>
        <v>1.4969999999999999</v>
      </c>
      <c r="F14" s="208"/>
      <c r="G14" s="135">
        <v>2.3761574074074074E-2</v>
      </c>
      <c r="H14" s="136"/>
      <c r="I14" s="350">
        <f t="shared" si="1"/>
        <v>9.5046296296296302E-3</v>
      </c>
      <c r="J14" s="99"/>
      <c r="K14">
        <v>7</v>
      </c>
      <c r="L14" s="438">
        <f t="shared" si="2"/>
        <v>0.81944444444444442</v>
      </c>
      <c r="M14" s="495">
        <f t="shared" ca="1" si="3"/>
        <v>6.3491179890645495E-3</v>
      </c>
      <c r="N14" s="99">
        <v>18</v>
      </c>
      <c r="O14" s="439">
        <f t="shared" si="4"/>
        <v>0.51388888888888884</v>
      </c>
      <c r="P14" s="195"/>
    </row>
    <row r="15" spans="1:21" ht="21" thickBot="1" x14ac:dyDescent="0.3">
      <c r="B15" s="199">
        <f t="shared" si="0"/>
        <v>8</v>
      </c>
      <c r="C15" s="106" t="s">
        <v>89</v>
      </c>
      <c r="D15" s="107" t="s">
        <v>320</v>
      </c>
      <c r="E15" s="436">
        <f ca="1">VLOOKUP('Liste for tidtaking'!D22,'Liste for tidtaking'!D$5:H$78,5,FALSE)</f>
        <v>1.7549999999999999</v>
      </c>
      <c r="F15" s="86"/>
      <c r="G15" s="135">
        <v>2.3912037037037037E-2</v>
      </c>
      <c r="H15" s="136"/>
      <c r="I15" s="350">
        <f t="shared" si="1"/>
        <v>9.5648148148148142E-3</v>
      </c>
      <c r="J15" s="99">
        <f>(F15-INT(F15))*24*60*60*G$6/F$6+(G15-INT(G15))*24*60*60</f>
        <v>2066</v>
      </c>
      <c r="K15">
        <v>8</v>
      </c>
      <c r="L15" s="438">
        <f t="shared" si="2"/>
        <v>0.79166666666666663</v>
      </c>
      <c r="M15" s="495">
        <f t="shared" ca="1" si="3"/>
        <v>5.4500369315184129E-3</v>
      </c>
      <c r="N15" s="99">
        <v>7</v>
      </c>
      <c r="O15" s="439">
        <f t="shared" si="4"/>
        <v>0.81944444444444442</v>
      </c>
      <c r="P15" s="195"/>
    </row>
    <row r="16" spans="1:21" ht="21" thickBot="1" x14ac:dyDescent="0.3">
      <c r="B16" s="199">
        <f t="shared" si="0"/>
        <v>9</v>
      </c>
      <c r="C16" s="106" t="s">
        <v>139</v>
      </c>
      <c r="D16" s="107" t="s">
        <v>138</v>
      </c>
      <c r="E16" s="436">
        <f ca="1">VLOOKUP('Liste for tidtaking'!D53,'Liste for tidtaking'!D$5:H$78,5,FALSE)</f>
        <v>2.0362</v>
      </c>
      <c r="F16" s="209"/>
      <c r="G16" s="135">
        <v>2.4155092592592593E-2</v>
      </c>
      <c r="H16" s="136"/>
      <c r="I16" s="350">
        <f t="shared" si="1"/>
        <v>9.6620370370370367E-3</v>
      </c>
      <c r="J16" s="99">
        <f>(F16-INT(F16))*24*60*60*G$6/F$6+(G16-INT(G16))*24*60*60</f>
        <v>2087</v>
      </c>
      <c r="K16">
        <v>9</v>
      </c>
      <c r="L16" s="438">
        <f t="shared" si="2"/>
        <v>0.76388888888888884</v>
      </c>
      <c r="M16" s="495">
        <f t="shared" ca="1" si="3"/>
        <v>4.7451316359085728E-3</v>
      </c>
      <c r="N16" s="99">
        <v>3</v>
      </c>
      <c r="O16" s="439">
        <f t="shared" si="4"/>
        <v>0.93055555555555558</v>
      </c>
      <c r="P16" s="195"/>
    </row>
    <row r="17" spans="2:16" ht="21" thickBot="1" x14ac:dyDescent="0.3">
      <c r="B17" s="199">
        <f t="shared" si="0"/>
        <v>10</v>
      </c>
      <c r="C17" s="106" t="s">
        <v>135</v>
      </c>
      <c r="D17" s="107" t="s">
        <v>136</v>
      </c>
      <c r="E17" s="436">
        <f ca="1">VLOOKUP('Liste for tidtaking'!D52,'Liste for tidtaking'!D$5:H$78,5,FALSE)</f>
        <v>1.3989999999999998</v>
      </c>
      <c r="F17" s="209"/>
      <c r="G17" s="86">
        <v>2.4166666666666666E-2</v>
      </c>
      <c r="H17" s="136"/>
      <c r="I17" s="350">
        <f t="shared" si="1"/>
        <v>9.6666666666666672E-3</v>
      </c>
      <c r="K17">
        <v>10</v>
      </c>
      <c r="L17" s="438">
        <f t="shared" si="2"/>
        <v>0.73611111111111116</v>
      </c>
      <c r="M17" s="495">
        <f t="shared" ca="1" si="3"/>
        <v>6.9096974029068392E-3</v>
      </c>
      <c r="N17" s="99">
        <v>24</v>
      </c>
      <c r="O17" s="439">
        <f t="shared" si="4"/>
        <v>0.34722222222222221</v>
      </c>
      <c r="P17" s="195"/>
    </row>
    <row r="18" spans="2:16" ht="21" thickBot="1" x14ac:dyDescent="0.3">
      <c r="B18" s="199">
        <f t="shared" si="0"/>
        <v>11</v>
      </c>
      <c r="C18" s="106" t="s">
        <v>111</v>
      </c>
      <c r="D18" s="107" t="s">
        <v>112</v>
      </c>
      <c r="E18" s="436">
        <f ca="1">VLOOKUP('Liste for tidtaking'!D36,'Liste for tidtaking'!D$5:H$78,5,FALSE)</f>
        <v>1.4609999999999999</v>
      </c>
      <c r="F18" s="209"/>
      <c r="G18" s="135">
        <v>2.4699074074074075E-2</v>
      </c>
      <c r="H18" s="136"/>
      <c r="I18" s="350">
        <f t="shared" si="1"/>
        <v>9.8796296296296306E-3</v>
      </c>
      <c r="J18" s="99"/>
      <c r="K18">
        <v>11</v>
      </c>
      <c r="L18" s="438">
        <f t="shared" si="2"/>
        <v>0.70833333333333326</v>
      </c>
      <c r="M18" s="495">
        <f t="shared" ca="1" si="3"/>
        <v>6.7622379395137792E-3</v>
      </c>
      <c r="N18" s="99">
        <v>20</v>
      </c>
      <c r="O18" s="439">
        <f t="shared" si="4"/>
        <v>0.45833333333333337</v>
      </c>
      <c r="P18" s="195"/>
    </row>
    <row r="19" spans="2:16" ht="21" thickBot="1" x14ac:dyDescent="0.3">
      <c r="B19" s="199">
        <f t="shared" si="0"/>
        <v>12</v>
      </c>
      <c r="C19" s="106" t="s">
        <v>167</v>
      </c>
      <c r="D19" s="107" t="s">
        <v>168</v>
      </c>
      <c r="E19" s="436">
        <f ca="1">VLOOKUP('Liste for tidtaking'!D73,'Liste for tidtaking'!D$5:H$78,5,FALSE)</f>
        <v>2.2989999999999995</v>
      </c>
      <c r="F19" s="208"/>
      <c r="G19" s="135">
        <v>2.5000000000000001E-2</v>
      </c>
      <c r="H19" s="136"/>
      <c r="I19" s="350">
        <f t="shared" si="1"/>
        <v>0.01</v>
      </c>
      <c r="K19">
        <v>12</v>
      </c>
      <c r="L19" s="438">
        <f t="shared" si="2"/>
        <v>0.68055555555555558</v>
      </c>
      <c r="M19" s="495">
        <f t="shared" ca="1" si="3"/>
        <v>4.3497172683775566E-3</v>
      </c>
      <c r="N19" s="99">
        <v>2</v>
      </c>
      <c r="O19" s="439">
        <f t="shared" si="4"/>
        <v>0.95833333333333337</v>
      </c>
    </row>
    <row r="20" spans="2:16" ht="21" thickBot="1" x14ac:dyDescent="0.3">
      <c r="B20" s="199">
        <f t="shared" si="0"/>
        <v>13</v>
      </c>
      <c r="C20" s="106" t="s">
        <v>95</v>
      </c>
      <c r="D20" s="107" t="s">
        <v>96</v>
      </c>
      <c r="E20" s="436">
        <f ca="1">VLOOKUP('Liste for tidtaking'!D25,'Liste for tidtaking'!D$5:H$78,5,FALSE)</f>
        <v>1.7049999999999998</v>
      </c>
      <c r="F20" s="209"/>
      <c r="G20" s="135">
        <v>2.5185185185185185E-2</v>
      </c>
      <c r="H20" s="136"/>
      <c r="I20" s="350">
        <f t="shared" si="1"/>
        <v>1.0074074074074074E-2</v>
      </c>
      <c r="J20" s="99"/>
      <c r="K20">
        <v>13</v>
      </c>
      <c r="L20" s="438">
        <f t="shared" si="2"/>
        <v>0.65277777777777779</v>
      </c>
      <c r="M20" s="495">
        <f t="shared" ca="1" si="3"/>
        <v>5.9085478440317153E-3</v>
      </c>
      <c r="N20" s="99">
        <v>13</v>
      </c>
      <c r="O20" s="439">
        <f t="shared" si="4"/>
        <v>0.65277777777777779</v>
      </c>
      <c r="P20" s="195"/>
    </row>
    <row r="21" spans="2:16" ht="21" thickBot="1" x14ac:dyDescent="0.3">
      <c r="B21" s="199">
        <f t="shared" si="0"/>
        <v>14</v>
      </c>
      <c r="C21" s="106" t="s">
        <v>352</v>
      </c>
      <c r="D21" s="107" t="s">
        <v>353</v>
      </c>
      <c r="E21" s="436">
        <f ca="1">VLOOKUP('Liste for tidtaking'!D37,'Liste for tidtaking'!D$5:H$78,5,FALSE)</f>
        <v>1.6549999999999998</v>
      </c>
      <c r="F21" s="211"/>
      <c r="G21" s="135">
        <v>2.5208333333333333E-2</v>
      </c>
      <c r="H21" s="11"/>
      <c r="I21" s="350">
        <f t="shared" si="1"/>
        <v>1.0083333333333333E-2</v>
      </c>
      <c r="J21" s="99">
        <f>(F21-INT(F21))*24*60*60*G$6/F$6+(G21-INT(G21))*24*60*60</f>
        <v>2178</v>
      </c>
      <c r="K21">
        <v>14</v>
      </c>
      <c r="L21" s="438">
        <f t="shared" si="2"/>
        <v>0.625</v>
      </c>
      <c r="M21" s="495">
        <f t="shared" ca="1" si="3"/>
        <v>6.0926485397784494E-3</v>
      </c>
      <c r="N21" s="99">
        <v>15</v>
      </c>
      <c r="O21" s="439">
        <f t="shared" si="4"/>
        <v>0.59722222222222221</v>
      </c>
    </row>
    <row r="22" spans="2:16" ht="21" thickBot="1" x14ac:dyDescent="0.3">
      <c r="B22" s="199">
        <f t="shared" si="0"/>
        <v>15</v>
      </c>
      <c r="C22" s="106" t="s">
        <v>81</v>
      </c>
      <c r="D22" s="107" t="s">
        <v>82</v>
      </c>
      <c r="E22" s="436">
        <f ca="1">VLOOKUP('Liste for tidtaking'!D16,'Liste for tidtaking'!D$5:H$78,5,FALSE)</f>
        <v>1.8049999999999997</v>
      </c>
      <c r="F22" s="209"/>
      <c r="G22" s="135">
        <v>2.525462962962963E-2</v>
      </c>
      <c r="H22" s="136"/>
      <c r="I22" s="350">
        <f t="shared" si="1"/>
        <v>1.0101851851851851E-2</v>
      </c>
      <c r="J22" s="99">
        <f>(F22-INT(F22))*24*60*60+(G22-INT(G22))*24*60*60*F$6/G$6</f>
        <v>1483.76</v>
      </c>
      <c r="K22">
        <v>15</v>
      </c>
      <c r="L22" s="438">
        <f t="shared" si="2"/>
        <v>0.59722222222222221</v>
      </c>
      <c r="M22" s="495">
        <f t="shared" ca="1" si="3"/>
        <v>5.5965938237406386E-3</v>
      </c>
      <c r="N22" s="99">
        <v>9</v>
      </c>
      <c r="O22" s="439">
        <f t="shared" si="4"/>
        <v>0.76388888888888884</v>
      </c>
      <c r="P22" s="195"/>
    </row>
    <row r="23" spans="2:16" ht="21" thickBot="1" x14ac:dyDescent="0.3">
      <c r="B23" s="199">
        <f t="shared" si="0"/>
        <v>16</v>
      </c>
      <c r="C23" s="106" t="s">
        <v>77</v>
      </c>
      <c r="D23" s="107" t="s">
        <v>78</v>
      </c>
      <c r="E23" s="436">
        <f ca="1">VLOOKUP('Liste for tidtaking'!D13,'Liste for tidtaking'!D$5:H$78,5,FALSE)</f>
        <v>1.5689999999999997</v>
      </c>
      <c r="F23" s="209"/>
      <c r="G23" s="135">
        <v>2.6851851851851852E-2</v>
      </c>
      <c r="H23" s="136"/>
      <c r="I23" s="350">
        <f t="shared" si="1"/>
        <v>1.0740740740740742E-2</v>
      </c>
      <c r="J23" s="99"/>
      <c r="K23">
        <v>16</v>
      </c>
      <c r="L23" s="438">
        <f t="shared" si="2"/>
        <v>0.56944444444444442</v>
      </c>
      <c r="M23" s="495">
        <f t="shared" ca="1" si="3"/>
        <v>6.8455963930788679E-3</v>
      </c>
      <c r="N23" s="99">
        <v>22</v>
      </c>
      <c r="O23" s="439">
        <f t="shared" si="4"/>
        <v>0.40277777777777779</v>
      </c>
      <c r="P23" s="195"/>
    </row>
    <row r="24" spans="2:16" ht="21" thickBot="1" x14ac:dyDescent="0.3">
      <c r="B24" s="199">
        <f t="shared" si="0"/>
        <v>17</v>
      </c>
      <c r="C24" s="106" t="s">
        <v>137</v>
      </c>
      <c r="D24" s="107" t="s">
        <v>321</v>
      </c>
      <c r="E24" s="436">
        <f ca="1">VLOOKUP('Liste for tidtaking'!D54,'Liste for tidtaking'!D$5:H$78,5,FALSE)</f>
        <v>1.5329999999999997</v>
      </c>
      <c r="F24" s="209"/>
      <c r="G24" s="86">
        <v>2.7696759259259258E-2</v>
      </c>
      <c r="H24" s="136"/>
      <c r="I24" s="350">
        <f t="shared" si="1"/>
        <v>1.1078703703703703E-2</v>
      </c>
      <c r="J24" s="99">
        <f>(F24-INT(F24))*24*60*60*G$6/F$6+(G24-INT(G24))*24*60*60</f>
        <v>2393</v>
      </c>
      <c r="K24">
        <v>17</v>
      </c>
      <c r="L24" s="438">
        <f t="shared" si="2"/>
        <v>0.54166666666666674</v>
      </c>
      <c r="M24" s="495">
        <f t="shared" ca="1" si="3"/>
        <v>7.2268125921093971E-3</v>
      </c>
      <c r="N24" s="99">
        <v>26</v>
      </c>
      <c r="O24" s="439">
        <f t="shared" si="4"/>
        <v>0.29166666666666663</v>
      </c>
      <c r="P24" s="195"/>
    </row>
    <row r="25" spans="2:16" ht="21" thickBot="1" x14ac:dyDescent="0.3">
      <c r="B25" s="199">
        <f t="shared" si="0"/>
        <v>18</v>
      </c>
      <c r="C25" s="106" t="s">
        <v>150</v>
      </c>
      <c r="D25" s="107" t="s">
        <v>151</v>
      </c>
      <c r="E25" s="436">
        <f ca="1">VLOOKUP('Liste for tidtaking'!D62,'Liste for tidtaking'!D$5:H$78,5,FALSE)</f>
        <v>1.8065999999999998</v>
      </c>
      <c r="F25" s="208"/>
      <c r="G25" s="135">
        <v>2.8101851851851854E-2</v>
      </c>
      <c r="H25" s="136"/>
      <c r="I25" s="350">
        <f t="shared" si="1"/>
        <v>1.1240740740740742E-2</v>
      </c>
      <c r="J25" s="99"/>
      <c r="K25">
        <v>18</v>
      </c>
      <c r="L25" s="438">
        <f t="shared" si="2"/>
        <v>0.51388888888888884</v>
      </c>
      <c r="M25" s="495">
        <f t="shared" ca="1" si="3"/>
        <v>6.2220418137610665E-3</v>
      </c>
      <c r="N25" s="99">
        <v>16</v>
      </c>
      <c r="O25" s="439">
        <f t="shared" si="4"/>
        <v>0.56944444444444442</v>
      </c>
      <c r="P25" s="195"/>
    </row>
    <row r="26" spans="2:16" ht="21" thickBot="1" x14ac:dyDescent="0.3">
      <c r="B26" s="199">
        <f t="shared" si="0"/>
        <v>19</v>
      </c>
      <c r="C26" s="106" t="s">
        <v>107</v>
      </c>
      <c r="D26" s="107" t="s">
        <v>108</v>
      </c>
      <c r="E26" s="436">
        <f ca="1">VLOOKUP('Liste for tidtaking'!D34,'Liste for tidtaking'!D$5:H$78,5,FALSE)</f>
        <v>1.6549999999999998</v>
      </c>
      <c r="F26" s="209"/>
      <c r="G26" s="135">
        <v>2.8518518518518519E-2</v>
      </c>
      <c r="H26" s="136"/>
      <c r="I26" s="350">
        <f t="shared" si="1"/>
        <v>1.1407407407407408E-2</v>
      </c>
      <c r="J26" s="99">
        <f>(F26-INT(F26))*24*60*60*G$6/F$6+(G26-INT(G26))*24*60*60</f>
        <v>2464</v>
      </c>
      <c r="K26" s="99">
        <v>19</v>
      </c>
      <c r="L26" s="438">
        <f t="shared" si="2"/>
        <v>0.48611111111111116</v>
      </c>
      <c r="M26" s="495">
        <f t="shared" ca="1" si="3"/>
        <v>6.8926932975271358E-3</v>
      </c>
      <c r="N26" s="99">
        <v>23</v>
      </c>
      <c r="O26" s="439">
        <f t="shared" si="4"/>
        <v>0.375</v>
      </c>
      <c r="P26" s="195"/>
    </row>
    <row r="27" spans="2:16" ht="21" thickBot="1" x14ac:dyDescent="0.3">
      <c r="B27" s="199">
        <f t="shared" si="0"/>
        <v>20</v>
      </c>
      <c r="C27" s="106" t="s">
        <v>113</v>
      </c>
      <c r="D27" s="107" t="s">
        <v>114</v>
      </c>
      <c r="E27" s="436">
        <f ca="1">VLOOKUP('Liste for tidtaking'!D38,'Liste for tidtaking'!D$5:H$78,5,FALSE)</f>
        <v>2.6998000000000002</v>
      </c>
      <c r="F27" s="208"/>
      <c r="G27" s="135">
        <v>2.8634259259259259E-2</v>
      </c>
      <c r="H27" s="136"/>
      <c r="I27" s="350">
        <f t="shared" si="1"/>
        <v>1.1453703703703704E-2</v>
      </c>
      <c r="K27">
        <v>20</v>
      </c>
      <c r="L27" s="438">
        <f t="shared" si="2"/>
        <v>0.45833333333333337</v>
      </c>
      <c r="M27" s="495">
        <f t="shared" ca="1" si="3"/>
        <v>4.2424267366855707E-3</v>
      </c>
      <c r="N27" s="99">
        <v>1</v>
      </c>
      <c r="O27" s="439">
        <f t="shared" si="4"/>
        <v>0.98611111111111116</v>
      </c>
    </row>
    <row r="28" spans="2:16" ht="21" thickBot="1" x14ac:dyDescent="0.3">
      <c r="B28" s="199">
        <f t="shared" si="0"/>
        <v>21</v>
      </c>
      <c r="C28" s="106" t="s">
        <v>115</v>
      </c>
      <c r="D28" s="107" t="s">
        <v>116</v>
      </c>
      <c r="E28" s="436">
        <f ca="1">VLOOKUP('Liste for tidtaking'!D39,'Liste for tidtaking'!D$5:H$78,5,FALSE)</f>
        <v>2.0029999999999997</v>
      </c>
      <c r="F28" s="209"/>
      <c r="G28" s="135">
        <v>2.9097222222222222E-2</v>
      </c>
      <c r="H28" s="136"/>
      <c r="I28" s="350">
        <f t="shared" si="1"/>
        <v>1.163888888888889E-2</v>
      </c>
      <c r="J28" s="99">
        <f t="shared" ref="J28:J33" si="5">(F28-INT(F28))*24*60*60*G$6/F$6+(G28-INT(G28))*24*60*60</f>
        <v>2514</v>
      </c>
      <c r="K28">
        <v>21</v>
      </c>
      <c r="L28" s="438">
        <f t="shared" si="2"/>
        <v>0.43055555555555558</v>
      </c>
      <c r="M28" s="495">
        <f t="shared" ca="1" si="3"/>
        <v>5.8107283519165708E-3</v>
      </c>
      <c r="N28" s="99">
        <v>12</v>
      </c>
      <c r="O28" s="439">
        <f t="shared" si="4"/>
        <v>0.68055555555555558</v>
      </c>
      <c r="P28" s="195"/>
    </row>
    <row r="29" spans="2:16" ht="21" thickBot="1" x14ac:dyDescent="0.3">
      <c r="B29" s="199">
        <f t="shared" si="0"/>
        <v>22</v>
      </c>
      <c r="C29" s="106" t="s">
        <v>69</v>
      </c>
      <c r="D29" s="107" t="s">
        <v>70</v>
      </c>
      <c r="E29" s="436">
        <f ca="1">VLOOKUP('Liste for tidtaking'!D9,'Liste for tidtaking'!D$5:H$78,5,FALSE)</f>
        <v>1.5329999999999997</v>
      </c>
      <c r="F29" s="209"/>
      <c r="G29" s="135">
        <v>2.9340277777777778E-2</v>
      </c>
      <c r="H29" s="136"/>
      <c r="I29" s="350">
        <f t="shared" si="1"/>
        <v>1.173611111111111E-2</v>
      </c>
      <c r="J29" s="99">
        <f t="shared" si="5"/>
        <v>2535</v>
      </c>
      <c r="K29">
        <v>22</v>
      </c>
      <c r="L29" s="438">
        <f t="shared" si="2"/>
        <v>0.40277777777777779</v>
      </c>
      <c r="M29" s="495">
        <f t="shared" ca="1" si="3"/>
        <v>7.6556497789374515E-3</v>
      </c>
      <c r="N29" s="99">
        <v>28</v>
      </c>
      <c r="O29" s="439">
        <f t="shared" si="4"/>
        <v>0.23611111111111116</v>
      </c>
      <c r="P29" s="195"/>
    </row>
    <row r="30" spans="2:16" ht="21" thickBot="1" x14ac:dyDescent="0.3">
      <c r="B30" s="199">
        <f t="shared" si="0"/>
        <v>23</v>
      </c>
      <c r="C30" s="106" t="s">
        <v>79</v>
      </c>
      <c r="D30" s="107" t="s">
        <v>80</v>
      </c>
      <c r="E30" s="436">
        <f ca="1">VLOOKUP('Liste for tidtaking'!D15,'Liste for tidtaking'!D$5:H$78,5,FALSE)</f>
        <v>2.1509999999999998</v>
      </c>
      <c r="F30" s="354"/>
      <c r="G30" s="268">
        <v>3.0243055555555554E-2</v>
      </c>
      <c r="H30" s="136"/>
      <c r="I30" s="350">
        <f t="shared" si="1"/>
        <v>1.2097222222222221E-2</v>
      </c>
      <c r="J30" s="99">
        <f t="shared" si="5"/>
        <v>2613</v>
      </c>
      <c r="K30">
        <v>23</v>
      </c>
      <c r="L30" s="438">
        <f t="shared" si="2"/>
        <v>0.375</v>
      </c>
      <c r="M30" s="495">
        <f t="shared" ca="1" si="3"/>
        <v>5.6239991735110286E-3</v>
      </c>
      <c r="N30" s="99">
        <v>10</v>
      </c>
      <c r="O30" s="439">
        <f t="shared" si="4"/>
        <v>0.73611111111111116</v>
      </c>
      <c r="P30" s="195"/>
    </row>
    <row r="31" spans="2:16" ht="21" thickBot="1" x14ac:dyDescent="0.3">
      <c r="B31" s="199">
        <f t="shared" si="0"/>
        <v>24</v>
      </c>
      <c r="C31" s="106" t="s">
        <v>123</v>
      </c>
      <c r="D31" s="107" t="s">
        <v>124</v>
      </c>
      <c r="E31" s="436">
        <f ca="1">VLOOKUP('Liste for tidtaking'!D46,'Liste for tidtaking'!D$5:H$78,5,FALSE)</f>
        <v>1.9289999999999998</v>
      </c>
      <c r="F31" s="209"/>
      <c r="G31" s="135">
        <v>3.0520833333333334E-2</v>
      </c>
      <c r="H31" s="136"/>
      <c r="I31" s="350">
        <f t="shared" si="1"/>
        <v>1.2208333333333333E-2</v>
      </c>
      <c r="J31" s="99">
        <f t="shared" si="5"/>
        <v>2637</v>
      </c>
      <c r="K31">
        <v>24</v>
      </c>
      <c r="L31" s="438">
        <f t="shared" si="2"/>
        <v>0.34722222222222221</v>
      </c>
      <c r="M31" s="495">
        <f t="shared" ca="1" si="3"/>
        <v>6.3288405045792296E-3</v>
      </c>
      <c r="N31" s="99">
        <v>17</v>
      </c>
      <c r="O31" s="439">
        <f t="shared" si="4"/>
        <v>0.54166666666666674</v>
      </c>
      <c r="P31" s="195"/>
    </row>
    <row r="32" spans="2:16" ht="21" thickBot="1" x14ac:dyDescent="0.3">
      <c r="B32" s="199">
        <f t="shared" si="0"/>
        <v>25</v>
      </c>
      <c r="C32" s="106" t="s">
        <v>299</v>
      </c>
      <c r="D32" s="107" t="s">
        <v>300</v>
      </c>
      <c r="E32" s="436">
        <f>VLOOKUP('Liste for tidtaking'!D60,'Liste for tidtaking'!D$5:H$78,5,FALSE)</f>
        <v>1.51</v>
      </c>
      <c r="F32" s="209"/>
      <c r="G32" s="86">
        <v>3.1018518518518518E-2</v>
      </c>
      <c r="H32" s="136"/>
      <c r="I32" s="350">
        <f t="shared" si="1"/>
        <v>1.2407407407407407E-2</v>
      </c>
      <c r="J32" s="99">
        <f t="shared" si="5"/>
        <v>2680.0000000000005</v>
      </c>
      <c r="K32">
        <v>25</v>
      </c>
      <c r="L32" s="438">
        <f t="shared" si="2"/>
        <v>0.31944444444444442</v>
      </c>
      <c r="M32" s="495">
        <f t="shared" si="3"/>
        <v>8.2168260976207986E-3</v>
      </c>
      <c r="N32" s="99">
        <v>33</v>
      </c>
      <c r="O32" s="439">
        <f t="shared" si="4"/>
        <v>9.722222222222221E-2</v>
      </c>
      <c r="P32" s="195"/>
    </row>
    <row r="33" spans="2:16" ht="21" thickBot="1" x14ac:dyDescent="0.3">
      <c r="B33" s="199">
        <f t="shared" si="0"/>
        <v>26</v>
      </c>
      <c r="C33" s="106" t="s">
        <v>143</v>
      </c>
      <c r="D33" s="107" t="s">
        <v>144</v>
      </c>
      <c r="E33" s="436">
        <f ca="1">VLOOKUP('Liste for tidtaking'!D57,'Liste for tidtaking'!D$5:H$78,5,FALSE)</f>
        <v>1.8049999999999997</v>
      </c>
      <c r="F33" s="209"/>
      <c r="G33" s="135">
        <v>3.1458333333333331E-2</v>
      </c>
      <c r="H33" s="136"/>
      <c r="I33" s="350">
        <f t="shared" si="1"/>
        <v>1.2583333333333332E-2</v>
      </c>
      <c r="J33" s="99">
        <f t="shared" si="5"/>
        <v>2718</v>
      </c>
      <c r="K33">
        <v>26</v>
      </c>
      <c r="L33" s="438">
        <f t="shared" si="2"/>
        <v>0.29166666666666663</v>
      </c>
      <c r="M33" s="495">
        <f t="shared" ca="1" si="3"/>
        <v>6.9713758079409053E-3</v>
      </c>
      <c r="N33" s="99">
        <v>25</v>
      </c>
      <c r="O33" s="439">
        <f t="shared" si="4"/>
        <v>0.31944444444444442</v>
      </c>
      <c r="P33" s="195"/>
    </row>
    <row r="34" spans="2:16" ht="21" thickBot="1" x14ac:dyDescent="0.3">
      <c r="B34" s="199">
        <f t="shared" si="0"/>
        <v>27</v>
      </c>
      <c r="C34" s="106" t="s">
        <v>91</v>
      </c>
      <c r="D34" s="107" t="s">
        <v>92</v>
      </c>
      <c r="E34" s="436">
        <f ca="1">VLOOKUP('Liste for tidtaking'!D23,'Liste for tidtaking'!D$5:H$78,5,FALSE)</f>
        <v>1.6049999999999998</v>
      </c>
      <c r="F34" s="302"/>
      <c r="G34" s="209">
        <v>3.215277777777778E-2</v>
      </c>
      <c r="H34" s="136"/>
      <c r="I34" s="350">
        <f t="shared" si="1"/>
        <v>1.2861111111111111E-2</v>
      </c>
      <c r="J34" s="99"/>
      <c r="K34">
        <v>27</v>
      </c>
      <c r="L34" s="438">
        <f t="shared" si="2"/>
        <v>0.26388888888888884</v>
      </c>
      <c r="M34" s="495">
        <f t="shared" ca="1" si="3"/>
        <v>8.0131533402561447E-3</v>
      </c>
      <c r="N34" s="99">
        <v>31</v>
      </c>
      <c r="O34" s="439">
        <f t="shared" si="4"/>
        <v>0.15277777777777779</v>
      </c>
      <c r="P34" s="195"/>
    </row>
    <row r="35" spans="2:16" ht="21" thickBot="1" x14ac:dyDescent="0.3">
      <c r="B35" s="199">
        <f t="shared" si="0"/>
        <v>28</v>
      </c>
      <c r="C35" s="106" t="s">
        <v>162</v>
      </c>
      <c r="D35" s="107" t="s">
        <v>163</v>
      </c>
      <c r="E35" s="436">
        <f ca="1">VLOOKUP('Liste for tidtaking'!D69,'Liste for tidtaking'!D$5:H$78,5,FALSE)</f>
        <v>1.7049999999999998</v>
      </c>
      <c r="F35" s="209"/>
      <c r="G35" s="268">
        <v>3.3414351851851855E-2</v>
      </c>
      <c r="H35" s="136"/>
      <c r="I35" s="350">
        <f t="shared" si="1"/>
        <v>1.3365740740740742E-2</v>
      </c>
      <c r="J35" s="99"/>
      <c r="K35">
        <v>28</v>
      </c>
      <c r="L35" s="438">
        <f t="shared" si="2"/>
        <v>0.23611111111111116</v>
      </c>
      <c r="M35" s="495">
        <f t="shared" ca="1" si="3"/>
        <v>7.8391441294667109E-3</v>
      </c>
      <c r="N35" s="99">
        <v>30</v>
      </c>
      <c r="O35" s="439">
        <f t="shared" si="4"/>
        <v>0.18055555555555558</v>
      </c>
      <c r="P35" s="195"/>
    </row>
    <row r="36" spans="2:16" ht="21" thickBot="1" x14ac:dyDescent="0.3">
      <c r="B36" s="199">
        <f t="shared" si="0"/>
        <v>29</v>
      </c>
      <c r="C36" s="106" t="s">
        <v>79</v>
      </c>
      <c r="D36" s="107" t="s">
        <v>147</v>
      </c>
      <c r="E36" s="436">
        <f ca="1">VLOOKUP('Liste for tidtaking'!D59,'Liste for tidtaking'!D$5:H$78,5,FALSE)</f>
        <v>1.9289999999999998</v>
      </c>
      <c r="F36" s="208"/>
      <c r="G36" s="268">
        <v>3.6793981481481483E-2</v>
      </c>
      <c r="H36" s="136"/>
      <c r="I36" s="350">
        <f t="shared" si="1"/>
        <v>1.4717592592592593E-2</v>
      </c>
      <c r="K36">
        <v>29</v>
      </c>
      <c r="L36" s="438">
        <f t="shared" si="2"/>
        <v>0.20833333333333337</v>
      </c>
      <c r="M36" s="495">
        <f t="shared" ca="1" si="3"/>
        <v>7.6296488297525117E-3</v>
      </c>
      <c r="N36" s="99">
        <v>27</v>
      </c>
      <c r="O36" s="439">
        <f t="shared" si="4"/>
        <v>0.26388888888888884</v>
      </c>
    </row>
    <row r="37" spans="2:16" ht="21" thickBot="1" x14ac:dyDescent="0.3">
      <c r="B37" s="199">
        <f t="shared" si="0"/>
        <v>30</v>
      </c>
      <c r="C37" s="106" t="s">
        <v>171</v>
      </c>
      <c r="D37" s="107" t="s">
        <v>172</v>
      </c>
      <c r="E37" s="436">
        <f ca="1">VLOOKUP('Liste for tidtaking'!D75,'Liste for tidtaking'!D$5:H$78,5,FALSE)</f>
        <v>1.8549999999999998</v>
      </c>
      <c r="F37" s="209"/>
      <c r="G37" s="135">
        <v>3.7418981481481484E-2</v>
      </c>
      <c r="H37" s="136"/>
      <c r="I37" s="350">
        <f t="shared" si="1"/>
        <v>1.4967592592592593E-2</v>
      </c>
      <c r="J37" s="99"/>
      <c r="K37">
        <v>30</v>
      </c>
      <c r="L37" s="438">
        <f t="shared" si="2"/>
        <v>0.18055555555555558</v>
      </c>
      <c r="M37" s="495">
        <f t="shared" ca="1" si="3"/>
        <v>8.0687830687830708E-3</v>
      </c>
      <c r="N37" s="99">
        <v>32</v>
      </c>
      <c r="O37" s="439">
        <f t="shared" si="4"/>
        <v>0.125</v>
      </c>
      <c r="P37" s="195"/>
    </row>
    <row r="38" spans="2:16" ht="21" thickBot="1" x14ac:dyDescent="0.3">
      <c r="B38" s="199">
        <f t="shared" si="0"/>
        <v>31</v>
      </c>
      <c r="C38" s="106" t="s">
        <v>154</v>
      </c>
      <c r="D38" s="107" t="s">
        <v>155</v>
      </c>
      <c r="E38" s="436">
        <f ca="1">VLOOKUP('Liste for tidtaking'!D64,'Liste for tidtaking'!D$5:H$78,5,FALSE)</f>
        <v>1.9489999999999998</v>
      </c>
      <c r="F38" s="209"/>
      <c r="G38" s="135">
        <v>3.7800925925925925E-2</v>
      </c>
      <c r="H38" s="136"/>
      <c r="I38" s="350">
        <f t="shared" si="1"/>
        <v>1.5120370370370371E-2</v>
      </c>
      <c r="K38">
        <v>31</v>
      </c>
      <c r="L38" s="438">
        <f t="shared" si="2"/>
        <v>0.15277777777777779</v>
      </c>
      <c r="M38" s="495">
        <f t="shared" ca="1" si="3"/>
        <v>7.7580145563726898E-3</v>
      </c>
      <c r="N38" s="99">
        <v>29</v>
      </c>
      <c r="O38" s="439">
        <f t="shared" si="4"/>
        <v>0.20833333333333337</v>
      </c>
      <c r="P38" s="195"/>
    </row>
    <row r="39" spans="2:16" ht="21" thickBot="1" x14ac:dyDescent="0.3">
      <c r="B39" s="199">
        <f t="shared" si="0"/>
        <v>32</v>
      </c>
      <c r="C39" s="106" t="s">
        <v>104</v>
      </c>
      <c r="D39" s="107" t="s">
        <v>105</v>
      </c>
      <c r="E39" s="436">
        <f ca="1">VLOOKUP('Liste for tidtaking'!D31,'Liste for tidtaking'!D$5:H$78,5,FALSE)</f>
        <v>1.7549999999999999</v>
      </c>
      <c r="F39" s="209"/>
      <c r="G39" s="524">
        <v>3.784722222222222E-2</v>
      </c>
      <c r="H39" s="136"/>
      <c r="I39" s="350">
        <f t="shared" si="1"/>
        <v>1.5138888888888887E-2</v>
      </c>
      <c r="J39" s="99">
        <f>(F39-INT(F39))*24*60*60*G$6/F$6+(G39-INT(G39))*24*60*60</f>
        <v>3269.9999999999995</v>
      </c>
      <c r="K39">
        <v>32</v>
      </c>
      <c r="L39" s="438">
        <f t="shared" si="2"/>
        <v>0.125</v>
      </c>
      <c r="M39" s="495">
        <f t="shared" ca="1" si="3"/>
        <v>8.6261475150364031E-3</v>
      </c>
      <c r="N39" s="99">
        <v>34</v>
      </c>
      <c r="O39" s="439">
        <f t="shared" si="4"/>
        <v>6.944444444444442E-2</v>
      </c>
      <c r="P39" s="195"/>
    </row>
    <row r="40" spans="2:16" ht="21" thickBot="1" x14ac:dyDescent="0.3">
      <c r="B40" s="199">
        <f t="shared" si="0"/>
        <v>33</v>
      </c>
      <c r="C40" s="106" t="s">
        <v>160</v>
      </c>
      <c r="D40" s="107" t="s">
        <v>161</v>
      </c>
      <c r="E40" s="436">
        <f ca="1">VLOOKUP('Liste for tidtaking'!D68,'Liste for tidtaking'!D$5:H$78,5,FALSE)</f>
        <v>2.2249999999999996</v>
      </c>
      <c r="F40" s="209">
        <v>2.5798611111111112E-2</v>
      </c>
      <c r="G40" s="207"/>
      <c r="H40" s="136"/>
      <c r="I40" s="350">
        <f t="shared" si="1"/>
        <v>1.5175653594771243E-2</v>
      </c>
      <c r="K40">
        <v>33</v>
      </c>
      <c r="L40" s="438">
        <f t="shared" si="2"/>
        <v>9.722222222222221E-2</v>
      </c>
      <c r="M40" s="495">
        <f t="shared" ca="1" si="3"/>
        <v>6.8205184695601107E-3</v>
      </c>
      <c r="N40" s="99">
        <v>21</v>
      </c>
      <c r="O40" s="439">
        <f t="shared" si="4"/>
        <v>0.43055555555555558</v>
      </c>
      <c r="P40" s="195"/>
    </row>
    <row r="41" spans="2:16" ht="21" thickBot="1" x14ac:dyDescent="0.3">
      <c r="B41" s="199">
        <f t="shared" si="0"/>
        <v>34</v>
      </c>
      <c r="C41" s="106" t="s">
        <v>97</v>
      </c>
      <c r="D41" s="107" t="s">
        <v>98</v>
      </c>
      <c r="E41" s="436">
        <f ca="1">VLOOKUP('Liste for tidtaking'!D26,'Liste for tidtaking'!D$5:H$78,5,FALSE)</f>
        <v>2.2989999999999995</v>
      </c>
      <c r="F41" s="209">
        <v>2.6215277777777778E-2</v>
      </c>
      <c r="G41" s="268"/>
      <c r="H41" s="136"/>
      <c r="I41" s="350">
        <f t="shared" si="1"/>
        <v>1.5420751633986929E-2</v>
      </c>
      <c r="K41">
        <v>34</v>
      </c>
      <c r="L41" s="438">
        <f t="shared" si="2"/>
        <v>6.944444444444442E-2</v>
      </c>
      <c r="M41" s="495">
        <f t="shared" ca="1" si="3"/>
        <v>6.7075909673714367E-3</v>
      </c>
      <c r="N41" s="99">
        <v>19</v>
      </c>
      <c r="O41" s="439">
        <f t="shared" si="4"/>
        <v>0.48611111111111116</v>
      </c>
      <c r="P41" s="195"/>
    </row>
    <row r="42" spans="2:16" ht="21" thickBot="1" x14ac:dyDescent="0.3">
      <c r="B42" s="199">
        <f t="shared" si="0"/>
        <v>35</v>
      </c>
      <c r="C42" s="106" t="s">
        <v>131</v>
      </c>
      <c r="D42" s="107" t="s">
        <v>132</v>
      </c>
      <c r="E42" s="436">
        <f ca="1">VLOOKUP('Liste for tidtaking'!D50,'Liste for tidtaking'!D$5:H$78,5,FALSE)</f>
        <v>1.6549999999999998</v>
      </c>
      <c r="F42" s="209"/>
      <c r="G42" s="135">
        <v>4.0486111111111112E-2</v>
      </c>
      <c r="H42" s="136"/>
      <c r="I42" s="350">
        <f t="shared" si="1"/>
        <v>1.6194444444444445E-2</v>
      </c>
      <c r="K42">
        <v>35</v>
      </c>
      <c r="L42" s="438">
        <f t="shared" si="2"/>
        <v>4.166666666666663E-2</v>
      </c>
      <c r="M42" s="495">
        <f t="shared" ca="1" si="3"/>
        <v>9.7851628063108445E-3</v>
      </c>
      <c r="N42" s="99">
        <v>36</v>
      </c>
      <c r="O42" s="439">
        <f t="shared" si="4"/>
        <v>1.388888888888884E-2</v>
      </c>
      <c r="P42" s="195"/>
    </row>
    <row r="43" spans="2:16" ht="21" thickBot="1" x14ac:dyDescent="0.3">
      <c r="B43" s="199">
        <f t="shared" si="0"/>
        <v>36</v>
      </c>
      <c r="C43" s="106" t="s">
        <v>357</v>
      </c>
      <c r="D43" s="107" t="s">
        <v>358</v>
      </c>
      <c r="E43" s="436">
        <f ca="1">VLOOKUP('Liste for tidtaking'!D40,'Liste for tidtaking'!D$5:H$78,5,FALSE)</f>
        <v>2.5209999999999995</v>
      </c>
      <c r="F43" s="209">
        <v>3.9004629629629632E-2</v>
      </c>
      <c r="G43" s="135"/>
      <c r="H43" s="136"/>
      <c r="I43" s="350">
        <f t="shared" si="1"/>
        <v>2.2943899782135079E-2</v>
      </c>
      <c r="J43" s="99"/>
      <c r="K43">
        <v>36</v>
      </c>
      <c r="L43" s="438">
        <f t="shared" si="2"/>
        <v>1.388888888888884E-2</v>
      </c>
      <c r="M43" s="495">
        <f t="shared" ca="1" si="3"/>
        <v>9.101110583948864E-3</v>
      </c>
      <c r="N43" s="99">
        <v>35</v>
      </c>
      <c r="O43" s="439">
        <f t="shared" si="4"/>
        <v>4.166666666666663E-2</v>
      </c>
      <c r="P43" s="195"/>
    </row>
    <row r="44" spans="2:16" ht="21" thickBot="1" x14ac:dyDescent="0.3">
      <c r="B44" s="199">
        <f t="shared" si="0"/>
        <v>37</v>
      </c>
      <c r="C44" s="106" t="s">
        <v>102</v>
      </c>
      <c r="D44" s="107" t="s">
        <v>103</v>
      </c>
      <c r="E44" s="436">
        <f ca="1">VLOOKUP('Liste for tidtaking'!D29,'Liste for tidtaking'!D$5:H$78,5,FALSE)</f>
        <v>1.4609999999999999</v>
      </c>
      <c r="F44" s="209"/>
      <c r="G44" s="268" t="s">
        <v>7</v>
      </c>
      <c r="H44" s="136"/>
      <c r="I44" s="350"/>
      <c r="J44" s="99" t="e">
        <f>(F44-INT(F44))*24*60*60*G$6/F$6+(G44-INT(G44))*24*60*60</f>
        <v>#VALUE!</v>
      </c>
      <c r="K44">
        <v>4</v>
      </c>
      <c r="L44" s="438">
        <f t="shared" si="2"/>
        <v>0.90277777777777779</v>
      </c>
      <c r="M44" s="495"/>
      <c r="N44" s="99">
        <v>4</v>
      </c>
      <c r="O44" s="439">
        <f t="shared" si="4"/>
        <v>0.90277777777777779</v>
      </c>
      <c r="P44" s="195"/>
    </row>
    <row r="45" spans="2:16" ht="21" thickBot="1" x14ac:dyDescent="0.3">
      <c r="B45" s="199">
        <f t="shared" si="0"/>
        <v>38</v>
      </c>
      <c r="C45" s="106" t="s">
        <v>121</v>
      </c>
      <c r="D45" s="107" t="s">
        <v>122</v>
      </c>
      <c r="E45" s="436">
        <f ca="1">VLOOKUP('Liste for tidtaking'!D43,'Liste for tidtaking'!D$5:H$78,5,FALSE)</f>
        <v>1.4609999999999999</v>
      </c>
      <c r="F45" s="209"/>
      <c r="G45" s="86" t="s">
        <v>7</v>
      </c>
      <c r="H45" s="136"/>
      <c r="I45" s="350"/>
      <c r="J45" s="99"/>
      <c r="K45">
        <v>4</v>
      </c>
      <c r="L45" s="438">
        <f t="shared" si="2"/>
        <v>0.90277777777777779</v>
      </c>
      <c r="M45" s="495"/>
      <c r="N45" s="99">
        <v>4</v>
      </c>
      <c r="O45" s="439">
        <f t="shared" si="4"/>
        <v>0.90277777777777779</v>
      </c>
      <c r="P45" s="195"/>
    </row>
    <row r="46" spans="2:16" ht="21" thickBot="1" x14ac:dyDescent="0.3">
      <c r="B46" s="199">
        <f t="shared" si="0"/>
        <v>39</v>
      </c>
      <c r="C46" s="106" t="s">
        <v>63</v>
      </c>
      <c r="D46" s="107" t="s">
        <v>99</v>
      </c>
      <c r="E46" s="436">
        <f ca="1">VLOOKUP('Liste for tidtaking'!D27,'Liste for tidtaking'!D$5:H$78,5,FALSE)</f>
        <v>1.4969999999999999</v>
      </c>
      <c r="F46" s="209"/>
      <c r="G46" s="135" t="s">
        <v>62</v>
      </c>
      <c r="H46" s="136"/>
      <c r="I46" s="350"/>
      <c r="J46" s="99" t="e">
        <f>(F46-INT(F46))*24*60*60*G$6/F$6+(G46-INT(G46))*24*60*60</f>
        <v>#VALUE!</v>
      </c>
      <c r="K46">
        <v>1</v>
      </c>
      <c r="L46" s="438">
        <f t="shared" si="2"/>
        <v>0.98611111111111116</v>
      </c>
      <c r="M46" s="495"/>
      <c r="N46" s="99">
        <v>1</v>
      </c>
      <c r="O46" s="439">
        <f t="shared" si="4"/>
        <v>0.98611111111111116</v>
      </c>
      <c r="P46" s="195"/>
    </row>
    <row r="47" spans="2:16" ht="21" thickBot="1" x14ac:dyDescent="0.3">
      <c r="B47" s="199">
        <v>1</v>
      </c>
      <c r="C47" s="106" t="s">
        <v>60</v>
      </c>
      <c r="D47" s="107" t="s">
        <v>61</v>
      </c>
      <c r="E47" s="436">
        <f ca="1">VLOOKUP('Liste for tidtaking'!D5,'Liste for tidtaking'!D$5:H$78,5,FALSE)</f>
        <v>1.4249999999999998</v>
      </c>
      <c r="F47" s="206"/>
      <c r="G47" s="200"/>
      <c r="H47" s="136"/>
      <c r="J47" s="99"/>
      <c r="L47" s="438"/>
      <c r="M47" s="433"/>
      <c r="N47" s="99"/>
      <c r="O47" s="439"/>
      <c r="P47" s="195"/>
    </row>
    <row r="48" spans="2:16" ht="21" thickBot="1" x14ac:dyDescent="0.3">
      <c r="B48" s="199">
        <f t="shared" ref="B48:B73" si="6">B47+1</f>
        <v>2</v>
      </c>
      <c r="C48" s="106" t="s">
        <v>67</v>
      </c>
      <c r="D48" s="107" t="s">
        <v>68</v>
      </c>
      <c r="E48" s="436">
        <f ca="1">VLOOKUP('Liste for tidtaking'!D7,'Liste for tidtaking'!D$5:H$78,5,FALSE)</f>
        <v>1.5329999999999997</v>
      </c>
      <c r="F48" s="208"/>
      <c r="G48" s="268"/>
      <c r="H48" s="136"/>
      <c r="J48" s="99"/>
      <c r="L48" s="438"/>
      <c r="M48" s="433"/>
      <c r="N48" s="99"/>
      <c r="O48" s="434"/>
      <c r="P48" s="195"/>
    </row>
    <row r="49" spans="2:16" ht="21" thickBot="1" x14ac:dyDescent="0.3">
      <c r="B49" s="199">
        <f t="shared" si="6"/>
        <v>3</v>
      </c>
      <c r="C49" s="106" t="s">
        <v>71</v>
      </c>
      <c r="D49" s="107" t="s">
        <v>72</v>
      </c>
      <c r="E49" s="436">
        <f ca="1">VLOOKUP('Liste for tidtaking'!D10,'Liste for tidtaking'!D$5:H$78,5,FALSE)</f>
        <v>1.6049999999999998</v>
      </c>
      <c r="F49" s="209"/>
      <c r="G49" s="135"/>
      <c r="H49" s="136"/>
      <c r="J49" s="99"/>
      <c r="L49" s="438"/>
      <c r="M49" s="433"/>
      <c r="N49" s="99"/>
      <c r="O49" s="434"/>
      <c r="P49" s="195"/>
    </row>
    <row r="50" spans="2:16" ht="21" thickBot="1" x14ac:dyDescent="0.3">
      <c r="B50" s="199">
        <f t="shared" si="6"/>
        <v>4</v>
      </c>
      <c r="C50" s="106" t="s">
        <v>73</v>
      </c>
      <c r="D50" s="107" t="s">
        <v>74</v>
      </c>
      <c r="E50" s="436">
        <f ca="1">VLOOKUP('Liste for tidtaking'!D11,'Liste for tidtaking'!D$5:H$78,5,FALSE)</f>
        <v>1.5689999999999997</v>
      </c>
      <c r="F50" s="209"/>
      <c r="G50" s="268"/>
      <c r="H50" s="136"/>
      <c r="I50" s="350"/>
      <c r="J50" s="99"/>
      <c r="L50" s="438"/>
      <c r="M50" s="495"/>
      <c r="N50" s="99"/>
      <c r="O50" s="439"/>
      <c r="P50" s="195"/>
    </row>
    <row r="51" spans="2:16" ht="21" thickBot="1" x14ac:dyDescent="0.3">
      <c r="B51" s="199">
        <f t="shared" si="6"/>
        <v>5</v>
      </c>
      <c r="C51" s="106" t="s">
        <v>75</v>
      </c>
      <c r="D51" s="107" t="s">
        <v>76</v>
      </c>
      <c r="E51" s="436">
        <f ca="1">VLOOKUP('Liste for tidtaking'!D12,'Liste for tidtaking'!D$5:H$78,5,FALSE)</f>
        <v>2.1669999999999998</v>
      </c>
      <c r="F51" s="211"/>
      <c r="G51" s="18"/>
      <c r="H51" s="136"/>
      <c r="L51" s="438"/>
      <c r="M51" s="431"/>
      <c r="N51" s="99"/>
      <c r="O51" s="434"/>
    </row>
    <row r="52" spans="2:16" ht="21" thickBot="1" x14ac:dyDescent="0.3">
      <c r="B52" s="199">
        <f t="shared" si="6"/>
        <v>6</v>
      </c>
      <c r="C52" s="106" t="s">
        <v>272</v>
      </c>
      <c r="D52" s="107" t="s">
        <v>319</v>
      </c>
      <c r="E52" s="436">
        <f ca="1">VLOOKUP('Liste for tidtaking'!D14,'Liste for tidtaking'!D$5:H$78,5,FALSE)</f>
        <v>1.6541999999999997</v>
      </c>
      <c r="F52" s="208"/>
      <c r="G52" s="135"/>
      <c r="H52" s="136"/>
      <c r="I52" s="350"/>
      <c r="J52" s="99"/>
      <c r="L52" s="438"/>
      <c r="M52" s="433"/>
      <c r="N52" s="99"/>
      <c r="O52" s="434"/>
      <c r="P52" s="195"/>
    </row>
    <row r="53" spans="2:16" ht="21" thickBot="1" x14ac:dyDescent="0.3">
      <c r="B53" s="199">
        <f t="shared" si="6"/>
        <v>7</v>
      </c>
      <c r="C53" s="106" t="s">
        <v>83</v>
      </c>
      <c r="D53" s="107" t="s">
        <v>84</v>
      </c>
      <c r="E53" s="436">
        <f ca="1">VLOOKUP('Liste for tidtaking'!D18,'Liste for tidtaking'!D$5:H$78,5,FALSE)</f>
        <v>2.0029999999999997</v>
      </c>
      <c r="F53" s="209"/>
      <c r="G53" s="18"/>
      <c r="H53" s="136"/>
      <c r="I53" s="350"/>
      <c r="J53" s="99"/>
      <c r="L53" s="438"/>
      <c r="M53" s="433"/>
      <c r="N53" s="99"/>
      <c r="O53" s="434"/>
      <c r="P53" s="195"/>
    </row>
    <row r="54" spans="2:16" ht="21" thickBot="1" x14ac:dyDescent="0.3">
      <c r="B54" s="199">
        <f t="shared" si="6"/>
        <v>8</v>
      </c>
      <c r="C54" s="106" t="s">
        <v>85</v>
      </c>
      <c r="D54" s="107" t="s">
        <v>86</v>
      </c>
      <c r="E54" s="436">
        <f ca="1">VLOOKUP('Liste for tidtaking'!D19,'Liste for tidtaking'!D$5:H$78,5,FALSE)</f>
        <v>2.8169999999999993</v>
      </c>
      <c r="F54" s="208"/>
      <c r="G54" s="135"/>
      <c r="H54" s="136"/>
      <c r="L54" s="438"/>
      <c r="M54" s="431"/>
      <c r="N54" s="99"/>
      <c r="O54" s="434"/>
    </row>
    <row r="55" spans="2:16" ht="21" thickBot="1" x14ac:dyDescent="0.3">
      <c r="B55" s="199">
        <f t="shared" si="6"/>
        <v>9</v>
      </c>
      <c r="C55" s="106" t="s">
        <v>87</v>
      </c>
      <c r="D55" s="107" t="s">
        <v>88</v>
      </c>
      <c r="E55" s="436">
        <f ca="1">VLOOKUP('Liste for tidtaking'!D20,'Liste for tidtaking'!D$5:H$78,5,FALSE)</f>
        <v>1.6049999999999998</v>
      </c>
      <c r="F55" s="208"/>
      <c r="G55" s="135"/>
      <c r="H55" s="136"/>
      <c r="I55" s="350"/>
      <c r="J55" s="99"/>
      <c r="L55" s="438"/>
      <c r="M55" s="495"/>
      <c r="N55" s="99"/>
      <c r="O55" s="439"/>
      <c r="P55" s="195"/>
    </row>
    <row r="56" spans="2:16" ht="21" thickBot="1" x14ac:dyDescent="0.3">
      <c r="B56" s="199">
        <f t="shared" si="6"/>
        <v>10</v>
      </c>
      <c r="C56" s="106" t="s">
        <v>254</v>
      </c>
      <c r="D56" s="107" t="s">
        <v>90</v>
      </c>
      <c r="E56" s="436">
        <f ca="1">VLOOKUP('Liste for tidtaking'!D21,'Liste for tidtaking'!D$5:H$78,5,FALSE)</f>
        <v>2.3397999999999999</v>
      </c>
      <c r="F56" s="207"/>
      <c r="G56" s="200"/>
      <c r="H56" s="136"/>
      <c r="L56" s="438"/>
      <c r="M56" s="431"/>
      <c r="N56" s="99"/>
      <c r="O56" s="434"/>
    </row>
    <row r="57" spans="2:16" ht="21" thickBot="1" x14ac:dyDescent="0.3">
      <c r="B57" s="199">
        <f t="shared" si="6"/>
        <v>11</v>
      </c>
      <c r="C57" s="106" t="s">
        <v>93</v>
      </c>
      <c r="D57" s="107" t="s">
        <v>94</v>
      </c>
      <c r="E57" s="436">
        <f ca="1">VLOOKUP('Liste for tidtaking'!D24,'Liste for tidtaking'!D$5:H$78,5,FALSE)</f>
        <v>1.5329999999999997</v>
      </c>
      <c r="F57" s="208"/>
      <c r="G57" s="18"/>
      <c r="H57" s="136"/>
      <c r="J57" s="99"/>
      <c r="L57" s="438"/>
      <c r="M57" s="433"/>
      <c r="N57" s="99"/>
      <c r="O57" s="434"/>
      <c r="P57" s="195"/>
    </row>
    <row r="58" spans="2:16" ht="21" thickBot="1" x14ac:dyDescent="0.3">
      <c r="B58" s="199">
        <f t="shared" si="6"/>
        <v>12</v>
      </c>
      <c r="C58" s="106" t="s">
        <v>100</v>
      </c>
      <c r="D58" s="107" t="s">
        <v>101</v>
      </c>
      <c r="E58" s="436">
        <f ca="1">VLOOKUP('Liste for tidtaking'!D28,'Liste for tidtaking'!D$5:H$78,5,FALSE)</f>
        <v>1.3729999999999998</v>
      </c>
      <c r="F58" s="208"/>
      <c r="G58" s="135"/>
      <c r="H58" s="136"/>
      <c r="I58" s="350"/>
      <c r="J58" s="99"/>
      <c r="L58" s="438"/>
      <c r="M58" s="495"/>
      <c r="N58" s="99"/>
      <c r="O58" s="439"/>
      <c r="P58" s="195"/>
    </row>
    <row r="59" spans="2:16" ht="21" thickBot="1" x14ac:dyDescent="0.3">
      <c r="B59" s="199">
        <f t="shared" si="6"/>
        <v>13</v>
      </c>
      <c r="C59" s="106" t="s">
        <v>63</v>
      </c>
      <c r="D59" s="107" t="s">
        <v>106</v>
      </c>
      <c r="E59" s="436">
        <f ca="1">VLOOKUP('Liste for tidtaking'!D33,'Liste for tidtaking'!D$5:H$78,5,FALSE)</f>
        <v>1.8549999999999998</v>
      </c>
      <c r="F59" s="208"/>
      <c r="G59" s="18"/>
      <c r="H59" s="136"/>
      <c r="I59" s="350"/>
      <c r="J59" s="99"/>
      <c r="L59" s="438"/>
      <c r="M59" s="437"/>
      <c r="N59" s="99"/>
      <c r="O59" s="439"/>
      <c r="P59" s="195"/>
    </row>
    <row r="60" spans="2:16" ht="21" thickBot="1" x14ac:dyDescent="0.3">
      <c r="B60" s="199">
        <f t="shared" si="6"/>
        <v>14</v>
      </c>
      <c r="C60" s="106" t="s">
        <v>109</v>
      </c>
      <c r="D60" s="107" t="s">
        <v>110</v>
      </c>
      <c r="E60" s="436">
        <f ca="1">VLOOKUP('Liste for tidtaking'!D35,'Liste for tidtaking'!D$5:H$78,5,FALSE)</f>
        <v>2.0769999999999995</v>
      </c>
      <c r="F60" s="209"/>
      <c r="G60" s="135"/>
      <c r="H60" s="136"/>
      <c r="I60" s="350"/>
      <c r="L60" s="438"/>
      <c r="M60" s="495"/>
      <c r="N60" s="99"/>
      <c r="O60" s="439"/>
      <c r="P60" s="195"/>
    </row>
    <row r="61" spans="2:16" ht="21" thickBot="1" x14ac:dyDescent="0.3">
      <c r="B61" s="199">
        <f t="shared" si="6"/>
        <v>15</v>
      </c>
      <c r="C61" s="113" t="s">
        <v>117</v>
      </c>
      <c r="D61" s="201" t="s">
        <v>118</v>
      </c>
      <c r="E61" s="436">
        <f ca="1">VLOOKUP('Liste for tidtaking'!D41,'Liste for tidtaking'!D$5:H$78,5,FALSE)</f>
        <v>2.2989999999999995</v>
      </c>
      <c r="F61" s="282"/>
      <c r="G61" s="135"/>
      <c r="H61" s="136"/>
      <c r="I61" s="350"/>
      <c r="J61" s="99"/>
      <c r="L61" s="438"/>
      <c r="M61" s="495"/>
      <c r="N61" s="99"/>
      <c r="O61" s="439"/>
      <c r="P61" s="195"/>
    </row>
    <row r="62" spans="2:16" ht="21" thickBot="1" x14ac:dyDescent="0.3">
      <c r="B62" s="199">
        <f t="shared" si="6"/>
        <v>16</v>
      </c>
      <c r="C62" s="113" t="s">
        <v>348</v>
      </c>
      <c r="D62" s="201" t="s">
        <v>349</v>
      </c>
      <c r="E62" s="436"/>
      <c r="F62" s="210"/>
      <c r="G62" s="135"/>
      <c r="H62" s="136"/>
      <c r="L62" s="438"/>
      <c r="M62" s="431"/>
      <c r="N62" s="99"/>
      <c r="O62" s="439"/>
    </row>
    <row r="63" spans="2:16" ht="21" thickBot="1" x14ac:dyDescent="0.3">
      <c r="B63" s="199">
        <f t="shared" si="6"/>
        <v>17</v>
      </c>
      <c r="C63" s="113" t="s">
        <v>125</v>
      </c>
      <c r="D63" s="108" t="s">
        <v>126</v>
      </c>
      <c r="E63" s="436">
        <f ca="1">VLOOKUP('Liste for tidtaking'!D47,'Liste for tidtaking'!D$5:H$78,5,FALSE)</f>
        <v>1.9489999999999998</v>
      </c>
      <c r="F63" s="282"/>
      <c r="G63" s="277"/>
      <c r="H63" s="136"/>
      <c r="L63" s="438"/>
      <c r="M63" s="431"/>
      <c r="N63" s="99"/>
      <c r="O63" s="434"/>
    </row>
    <row r="64" spans="2:16" ht="21" thickBot="1" x14ac:dyDescent="0.3">
      <c r="B64" s="199">
        <f t="shared" si="6"/>
        <v>18</v>
      </c>
      <c r="C64" s="113" t="s">
        <v>129</v>
      </c>
      <c r="D64" s="201" t="s">
        <v>130</v>
      </c>
      <c r="E64" s="436">
        <f ca="1">VLOOKUP('Liste for tidtaking'!D49,'Liste for tidtaking'!D$5:H$78,5,FALSE)</f>
        <v>2.0769999999999995</v>
      </c>
      <c r="F64" s="282"/>
      <c r="G64" s="135"/>
      <c r="H64" s="136"/>
      <c r="J64" s="99"/>
      <c r="L64" s="438"/>
      <c r="M64" s="433"/>
      <c r="N64" s="99"/>
      <c r="O64" s="434"/>
      <c r="P64" s="195"/>
    </row>
    <row r="65" spans="2:18" ht="21" thickBot="1" x14ac:dyDescent="0.3">
      <c r="B65" s="199">
        <f t="shared" si="6"/>
        <v>19</v>
      </c>
      <c r="C65" s="113" t="s">
        <v>133</v>
      </c>
      <c r="D65" s="201" t="s">
        <v>134</v>
      </c>
      <c r="E65" s="436">
        <f ca="1">VLOOKUP('Liste for tidtaking'!D51,'Liste for tidtaking'!D$5:H$78,5,FALSE)</f>
        <v>2.4469999999999996</v>
      </c>
      <c r="F65" s="282"/>
      <c r="G65" s="135"/>
      <c r="H65" s="136"/>
      <c r="I65" s="350"/>
      <c r="J65" s="99"/>
      <c r="L65" s="438"/>
      <c r="M65" s="495"/>
      <c r="N65" s="99"/>
      <c r="O65" s="439"/>
      <c r="P65" s="195"/>
    </row>
    <row r="66" spans="2:18" ht="21" thickBot="1" x14ac:dyDescent="0.3">
      <c r="B66" s="199">
        <f t="shared" si="6"/>
        <v>20</v>
      </c>
      <c r="C66" s="113" t="s">
        <v>73</v>
      </c>
      <c r="D66" s="108" t="s">
        <v>140</v>
      </c>
      <c r="E66" s="436">
        <f ca="1">VLOOKUP('Liste for tidtaking'!D55,'Liste for tidtaking'!D$5:H$78,5,FALSE)</f>
        <v>1.7049999999999998</v>
      </c>
      <c r="F66" s="210"/>
      <c r="G66" s="103"/>
      <c r="H66" s="136"/>
      <c r="L66" s="438"/>
      <c r="M66" s="431"/>
      <c r="N66" s="99"/>
      <c r="O66" s="434"/>
    </row>
    <row r="67" spans="2:18" ht="21" thickBot="1" x14ac:dyDescent="0.3">
      <c r="B67" s="199">
        <f t="shared" si="6"/>
        <v>21</v>
      </c>
      <c r="C67" s="113" t="s">
        <v>141</v>
      </c>
      <c r="D67" s="108" t="s">
        <v>142</v>
      </c>
      <c r="E67" s="436">
        <f ca="1">VLOOKUP('Liste for tidtaking'!D56,'Liste for tidtaking'!D$5:H$78,5,FALSE)</f>
        <v>1.8421999999999998</v>
      </c>
      <c r="F67" s="210"/>
      <c r="G67" s="18"/>
      <c r="H67" s="136"/>
      <c r="L67" s="438"/>
      <c r="M67" s="431"/>
      <c r="N67" s="99"/>
      <c r="O67" s="434"/>
    </row>
    <row r="68" spans="2:18" ht="21" thickBot="1" x14ac:dyDescent="0.3">
      <c r="B68" s="199">
        <f t="shared" si="6"/>
        <v>22</v>
      </c>
      <c r="C68" s="113" t="s">
        <v>145</v>
      </c>
      <c r="D68" s="108" t="s">
        <v>146</v>
      </c>
      <c r="E68" s="436">
        <f ca="1">VLOOKUP('Liste for tidtaking'!D58,'Liste for tidtaking'!D$5:H$78,5,FALSE)</f>
        <v>1.5689999999999997</v>
      </c>
      <c r="F68" s="210"/>
      <c r="G68" s="18"/>
      <c r="H68" s="136"/>
      <c r="L68" s="438"/>
      <c r="M68" s="431"/>
      <c r="N68" s="99"/>
      <c r="O68" s="434"/>
    </row>
    <row r="69" spans="2:18" ht="21" thickBot="1" x14ac:dyDescent="0.3">
      <c r="B69" s="199">
        <f t="shared" si="6"/>
        <v>23</v>
      </c>
      <c r="C69" s="108" t="s">
        <v>152</v>
      </c>
      <c r="D69" s="108" t="s">
        <v>153</v>
      </c>
      <c r="E69" s="436">
        <f ca="1">VLOOKUP('Liste for tidtaking'!D63,'Liste for tidtaking'!D$5:H$78,5,FALSE)</f>
        <v>1.8049999999999997</v>
      </c>
      <c r="F69" s="17"/>
      <c r="G69" s="18"/>
      <c r="H69" s="136"/>
      <c r="L69" s="438"/>
      <c r="M69" s="431"/>
      <c r="N69" s="99"/>
      <c r="O69" s="434"/>
    </row>
    <row r="70" spans="2:18" ht="21" thickBot="1" x14ac:dyDescent="0.3">
      <c r="B70" s="199">
        <f t="shared" si="6"/>
        <v>24</v>
      </c>
      <c r="C70" s="108" t="s">
        <v>156</v>
      </c>
      <c r="D70" s="108" t="s">
        <v>157</v>
      </c>
      <c r="E70" s="436">
        <f ca="1">VLOOKUP('Liste for tidtaking'!D65,'Liste for tidtaking'!D$5:H$78,5,FALSE)</f>
        <v>1.8777999999999997</v>
      </c>
      <c r="F70" s="86"/>
      <c r="G70" s="135"/>
      <c r="H70" s="136"/>
      <c r="I70" s="350"/>
      <c r="J70" s="99"/>
      <c r="L70" s="438"/>
      <c r="M70" s="433"/>
      <c r="N70" s="99"/>
      <c r="O70" s="434"/>
      <c r="P70" s="195"/>
    </row>
    <row r="71" spans="2:18" ht="21" thickBot="1" x14ac:dyDescent="0.3">
      <c r="B71" s="199">
        <f t="shared" si="6"/>
        <v>25</v>
      </c>
      <c r="C71" s="108" t="s">
        <v>158</v>
      </c>
      <c r="D71" s="108" t="s">
        <v>159</v>
      </c>
      <c r="E71" s="436"/>
      <c r="F71" s="17"/>
      <c r="G71" s="135"/>
      <c r="H71" s="136"/>
      <c r="L71" s="438"/>
      <c r="M71" s="495"/>
      <c r="N71" s="99"/>
      <c r="O71" s="439"/>
    </row>
    <row r="72" spans="2:18" ht="21" thickBot="1" x14ac:dyDescent="0.3">
      <c r="B72" s="199">
        <f t="shared" si="6"/>
        <v>26</v>
      </c>
      <c r="C72" s="108" t="s">
        <v>303</v>
      </c>
      <c r="D72" s="108" t="s">
        <v>318</v>
      </c>
      <c r="E72" s="436">
        <f ca="1">VLOOKUP('Liste for tidtaking'!D66,'Liste for tidtaking'!D$5:H$78,5,FALSE)</f>
        <v>1.6833999999999998</v>
      </c>
      <c r="F72" s="86"/>
      <c r="G72" s="86"/>
      <c r="H72" s="136"/>
      <c r="I72" s="350"/>
      <c r="J72" s="99"/>
      <c r="L72" s="438"/>
      <c r="M72" s="495"/>
      <c r="N72" s="99"/>
      <c r="O72" s="439"/>
      <c r="P72" s="195"/>
    </row>
    <row r="73" spans="2:18" ht="21" thickBot="1" x14ac:dyDescent="0.3">
      <c r="B73" s="199">
        <f t="shared" si="6"/>
        <v>27</v>
      </c>
      <c r="C73" s="108" t="s">
        <v>301</v>
      </c>
      <c r="D73" s="108" t="s">
        <v>317</v>
      </c>
      <c r="E73" s="436">
        <f ca="1">VLOOKUP('Liste for tidtaking'!D67,'Liste for tidtaking'!D$5:H$78,5,FALSE)</f>
        <v>1.6833999999999998</v>
      </c>
      <c r="F73" s="86"/>
      <c r="G73" s="86"/>
      <c r="H73" s="136"/>
      <c r="I73" s="350"/>
      <c r="J73" s="99"/>
      <c r="L73" s="438"/>
      <c r="M73" s="521"/>
      <c r="N73" s="522"/>
      <c r="O73" s="523"/>
      <c r="P73" s="195"/>
      <c r="R73" s="114"/>
    </row>
    <row r="74" spans="2:18" ht="19" x14ac:dyDescent="0.25">
      <c r="B74" s="39"/>
      <c r="C74" s="39"/>
      <c r="D74" s="39"/>
      <c r="F74" s="15"/>
      <c r="G74" s="103"/>
      <c r="I74" s="350"/>
      <c r="J74" s="99"/>
      <c r="L74" s="438"/>
      <c r="M74" s="350"/>
      <c r="N74" s="99"/>
      <c r="O74" s="438"/>
      <c r="R74" s="114"/>
    </row>
    <row r="75" spans="2:18" ht="19" x14ac:dyDescent="0.25">
      <c r="B75" s="39"/>
      <c r="C75" s="39"/>
      <c r="D75" s="39"/>
      <c r="F75" s="15"/>
      <c r="G75" s="103"/>
      <c r="I75" s="350"/>
      <c r="J75" s="99"/>
      <c r="L75" s="438"/>
      <c r="M75" s="350"/>
      <c r="N75" s="99"/>
      <c r="O75" s="438"/>
      <c r="R75" s="114"/>
    </row>
    <row r="76" spans="2:18" ht="19" x14ac:dyDescent="0.25">
      <c r="B76" s="39"/>
      <c r="C76" s="39"/>
      <c r="D76" s="39"/>
      <c r="F76" s="15"/>
      <c r="G76" s="103"/>
      <c r="I76" s="350"/>
      <c r="J76" s="99"/>
      <c r="L76" s="438"/>
      <c r="M76" s="350"/>
      <c r="N76" s="99"/>
      <c r="O76" s="438"/>
      <c r="R76" s="114"/>
    </row>
    <row r="77" spans="2:18" ht="19" x14ac:dyDescent="0.25">
      <c r="B77" s="39"/>
      <c r="C77" s="39"/>
      <c r="D77" s="39"/>
      <c r="F77" s="15"/>
      <c r="G77" s="103"/>
      <c r="I77" s="350"/>
      <c r="J77" s="99"/>
      <c r="L77" s="438"/>
      <c r="M77" s="350"/>
      <c r="N77" s="99"/>
      <c r="O77" s="438"/>
      <c r="R77" s="114"/>
    </row>
    <row r="78" spans="2:18" x14ac:dyDescent="0.2">
      <c r="D78" t="s">
        <v>173</v>
      </c>
      <c r="F78" s="196">
        <f>COUNT(F8:F73)+COUNTIF(F8:F73,"Brutt")+COUNTIF(F8:F73,"(*)")</f>
        <v>3</v>
      </c>
      <c r="G78" s="196">
        <f>COUNT(G8:G73)+COUNTIF(G8:G73,"Brutt")+COUNTIF(G8:G73,"(*)")</f>
        <v>33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IF(SUM(F8:F73)=0," ",AVERAGE(F8:F73))</f>
        <v>3.0339506172839509E-2</v>
      </c>
      <c r="G80" s="103">
        <f>IF(SUM(G8:G73)=0," ",AVERAGE(G8:G73))</f>
        <v>2.8149551066217738E-2</v>
      </c>
      <c r="H80" s="103">
        <f>IF(SUM(F8:H73)=0," ",AVERAGE(F8:H73))</f>
        <v>2.8332047325102885E-2</v>
      </c>
    </row>
    <row r="81" spans="6:7" x14ac:dyDescent="0.2">
      <c r="F81" s="15"/>
      <c r="G81" s="15"/>
    </row>
    <row r="82" spans="6:7" x14ac:dyDescent="0.2">
      <c r="G82" s="15"/>
    </row>
  </sheetData>
  <autoFilter ref="B7:P73" xr:uid="{8BB1EE84-6088-EE48-95D5-1AF69D3BD102}">
    <sortState xmlns:xlrd2="http://schemas.microsoft.com/office/spreadsheetml/2017/richdata2" ref="B8:P73">
      <sortCondition ref="I7:I73"/>
    </sortState>
  </autoFilter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FCFD-F690-9940-AC81-7CA03BCDB77D}">
  <dimension ref="A1:U82"/>
  <sheetViews>
    <sheetView topLeftCell="A2" workbookViewId="0">
      <selection activeCell="C4" sqref="C4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21" x14ac:dyDescent="0.2">
      <c r="A1" s="15"/>
      <c r="G1" s="15"/>
    </row>
    <row r="2" spans="1:21" x14ac:dyDescent="0.2">
      <c r="G2" s="15"/>
    </row>
    <row r="3" spans="1:21" ht="26" x14ac:dyDescent="0.3">
      <c r="B3" s="21" t="s">
        <v>363</v>
      </c>
      <c r="C3" s="266" t="s">
        <v>371</v>
      </c>
      <c r="F3" s="15"/>
      <c r="G3" s="15"/>
    </row>
    <row r="4" spans="1:21" ht="17" thickBot="1" x14ac:dyDescent="0.25">
      <c r="B4" s="15"/>
      <c r="F4" s="15"/>
      <c r="G4" s="15"/>
    </row>
    <row r="5" spans="1:21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21" ht="20" thickBot="1" x14ac:dyDescent="0.3">
      <c r="B6" s="104"/>
      <c r="C6" s="198"/>
      <c r="D6" s="198"/>
      <c r="E6" s="198"/>
      <c r="F6" s="226">
        <v>1.8</v>
      </c>
      <c r="G6" s="204">
        <v>3.2</v>
      </c>
      <c r="H6" s="204"/>
      <c r="J6" s="194"/>
      <c r="K6" s="194"/>
      <c r="M6" s="431"/>
      <c r="O6" s="432"/>
    </row>
    <row r="7" spans="1:21" ht="20" thickBot="1" x14ac:dyDescent="0.3">
      <c r="B7" s="104"/>
      <c r="C7" s="212"/>
      <c r="D7" s="212"/>
      <c r="E7" s="212"/>
      <c r="F7" s="206"/>
      <c r="G7" s="200"/>
      <c r="H7" s="136"/>
      <c r="M7" s="431"/>
      <c r="O7" s="432"/>
      <c r="Q7" s="111" t="s">
        <v>201</v>
      </c>
    </row>
    <row r="8" spans="1:21" ht="21" thickBot="1" x14ac:dyDescent="0.3">
      <c r="B8" s="199">
        <f t="shared" ref="B8:B49" si="0">B7+1</f>
        <v>1</v>
      </c>
      <c r="C8" s="106" t="s">
        <v>127</v>
      </c>
      <c r="D8" s="107" t="s">
        <v>128</v>
      </c>
      <c r="E8" s="436">
        <f ca="1">VLOOKUP('Liste for tidtaking'!D48,'Liste for tidtaking'!D$5:H$78,5,FALSE)</f>
        <v>1.4969999999999999</v>
      </c>
      <c r="F8" s="209"/>
      <c r="G8" s="86">
        <v>2.2430555555555554E-2</v>
      </c>
      <c r="H8" s="136"/>
      <c r="I8" s="350">
        <f t="shared" ref="I8:I31" si="1">IF(F8&gt;0,F8/F$6,G8/G$6)</f>
        <v>7.0095486111111105E-3</v>
      </c>
      <c r="J8" s="99">
        <f>(F8-INT(F8))*24*60*60*G$6/F$6+(G8-INT(G8))*24*60*60</f>
        <v>1937.9999999999998</v>
      </c>
      <c r="K8">
        <v>1</v>
      </c>
      <c r="L8" s="438">
        <f t="shared" ref="L8:L36" si="2">1-(K8-0.5)/(F$78+G$78)</f>
        <v>0.9821428571428571</v>
      </c>
      <c r="M8" s="495">
        <f t="shared" ref="M8:M31" ca="1" si="3">I8/E8</f>
        <v>4.6823972018110293E-3</v>
      </c>
      <c r="N8" s="99">
        <v>2</v>
      </c>
      <c r="O8" s="439">
        <f t="shared" ref="O8:O36" si="4">1-(N8-0.5)/(F$78+G$78)</f>
        <v>0.9464285714285714</v>
      </c>
      <c r="P8" s="195"/>
      <c r="Q8" s="110" t="s">
        <v>202</v>
      </c>
      <c r="R8" s="110"/>
      <c r="S8" s="111" t="s">
        <v>203</v>
      </c>
      <c r="T8" s="219"/>
      <c r="U8" s="350"/>
    </row>
    <row r="9" spans="1:21" ht="21" thickBot="1" x14ac:dyDescent="0.3">
      <c r="B9" s="199">
        <f t="shared" si="0"/>
        <v>2</v>
      </c>
      <c r="C9" s="106" t="s">
        <v>135</v>
      </c>
      <c r="D9" s="107" t="s">
        <v>136</v>
      </c>
      <c r="E9" s="436">
        <f ca="1">VLOOKUP('Liste for tidtaking'!D52,'Liste for tidtaking'!D$5:H$78,5,FALSE)</f>
        <v>1.3989999999999998</v>
      </c>
      <c r="F9" s="209"/>
      <c r="G9" s="86">
        <v>2.269675925925926E-2</v>
      </c>
      <c r="H9" s="136"/>
      <c r="I9" s="350">
        <f t="shared" si="1"/>
        <v>7.0927372685185182E-3</v>
      </c>
      <c r="K9">
        <v>2</v>
      </c>
      <c r="L9" s="438">
        <f t="shared" si="2"/>
        <v>0.9464285714285714</v>
      </c>
      <c r="M9" s="495">
        <f t="shared" ca="1" si="3"/>
        <v>5.0698622362534088E-3</v>
      </c>
      <c r="N9" s="99">
        <v>4</v>
      </c>
      <c r="O9" s="439">
        <f t="shared" si="4"/>
        <v>0.875</v>
      </c>
      <c r="P9" s="195"/>
      <c r="Q9" s="110" t="s">
        <v>205</v>
      </c>
      <c r="R9" s="110"/>
      <c r="S9" s="111" t="s">
        <v>206</v>
      </c>
      <c r="T9" s="219"/>
      <c r="U9" s="350"/>
    </row>
    <row r="10" spans="1:21" ht="21" thickBot="1" x14ac:dyDescent="0.3">
      <c r="B10" s="199">
        <f t="shared" si="0"/>
        <v>3</v>
      </c>
      <c r="C10" s="106" t="s">
        <v>65</v>
      </c>
      <c r="D10" s="107" t="s">
        <v>66</v>
      </c>
      <c r="E10" s="436">
        <f ca="1">VLOOKUP('Liste for tidtaking'!D6,'Liste for tidtaking'!D$5:H$78,5,FALSE)</f>
        <v>1.5689999999999997</v>
      </c>
      <c r="F10" s="208"/>
      <c r="G10" s="135">
        <v>2.6712962962962963E-2</v>
      </c>
      <c r="H10" s="18"/>
      <c r="I10" s="350">
        <f t="shared" si="1"/>
        <v>8.3478009259259252E-3</v>
      </c>
      <c r="J10" s="99"/>
      <c r="K10">
        <v>3</v>
      </c>
      <c r="L10" s="438">
        <f t="shared" si="2"/>
        <v>0.9107142857142857</v>
      </c>
      <c r="M10" s="495">
        <f t="shared" ca="1" si="3"/>
        <v>5.3204594811510049E-3</v>
      </c>
      <c r="N10" s="99">
        <v>6</v>
      </c>
      <c r="O10" s="439">
        <f t="shared" si="4"/>
        <v>0.8035714285714286</v>
      </c>
      <c r="P10" s="195"/>
      <c r="Q10" s="110" t="s">
        <v>179</v>
      </c>
      <c r="R10" s="110"/>
      <c r="S10" s="111" t="s">
        <v>7</v>
      </c>
    </row>
    <row r="11" spans="1:21" ht="21" thickBot="1" x14ac:dyDescent="0.3">
      <c r="B11" s="199">
        <f t="shared" si="0"/>
        <v>4</v>
      </c>
      <c r="C11" s="106" t="s">
        <v>89</v>
      </c>
      <c r="D11" s="107" t="s">
        <v>320</v>
      </c>
      <c r="E11" s="436">
        <f ca="1">VLOOKUP('Liste for tidtaking'!D22,'Liste for tidtaking'!D$5:H$78,5,FALSE)</f>
        <v>1.7549999999999999</v>
      </c>
      <c r="F11" s="209"/>
      <c r="G11" s="135">
        <v>2.8171296296296295E-2</v>
      </c>
      <c r="H11" s="136"/>
      <c r="I11" s="350">
        <f t="shared" si="1"/>
        <v>8.803530092592592E-3</v>
      </c>
      <c r="J11" s="99">
        <f>(F11-INT(F11))*24*60*60*G$6/F$6+(G11-INT(G11))*24*60*60</f>
        <v>2434</v>
      </c>
      <c r="K11">
        <v>4</v>
      </c>
      <c r="L11" s="438">
        <f t="shared" si="2"/>
        <v>0.875</v>
      </c>
      <c r="M11" s="495">
        <f t="shared" ca="1" si="3"/>
        <v>5.0162564630157223E-3</v>
      </c>
      <c r="N11" s="99">
        <v>3</v>
      </c>
      <c r="O11" s="439">
        <f t="shared" si="4"/>
        <v>0.9107142857142857</v>
      </c>
      <c r="P11" s="195"/>
      <c r="Q11" s="110" t="s">
        <v>287</v>
      </c>
      <c r="S11" s="111" t="s">
        <v>62</v>
      </c>
    </row>
    <row r="12" spans="1:21" ht="21" thickBot="1" x14ac:dyDescent="0.3">
      <c r="B12" s="199">
        <f t="shared" si="0"/>
        <v>5</v>
      </c>
      <c r="C12" s="106" t="s">
        <v>100</v>
      </c>
      <c r="D12" s="107" t="s">
        <v>101</v>
      </c>
      <c r="E12" s="436">
        <f ca="1">VLOOKUP('Liste for tidtaking'!D28,'Liste for tidtaking'!D$5:H$78,5,FALSE)</f>
        <v>1.3729999999999998</v>
      </c>
      <c r="F12" s="208"/>
      <c r="G12" s="135">
        <v>2.8344907407407409E-2</v>
      </c>
      <c r="H12" s="136"/>
      <c r="I12" s="350">
        <f t="shared" si="1"/>
        <v>8.857783564814814E-3</v>
      </c>
      <c r="J12" s="99"/>
      <c r="K12">
        <v>5</v>
      </c>
      <c r="L12" s="438">
        <f t="shared" si="2"/>
        <v>0.8392857142857143</v>
      </c>
      <c r="M12" s="495">
        <f t="shared" ca="1" si="3"/>
        <v>6.4514082773596618E-3</v>
      </c>
      <c r="N12" s="99">
        <v>14</v>
      </c>
      <c r="O12" s="439">
        <f t="shared" si="4"/>
        <v>0.51785714285714279</v>
      </c>
      <c r="P12" s="195"/>
      <c r="Q12" s="111" t="s">
        <v>208</v>
      </c>
    </row>
    <row r="13" spans="1:21" ht="21" thickBot="1" x14ac:dyDescent="0.3">
      <c r="B13" s="199">
        <f t="shared" si="0"/>
        <v>6</v>
      </c>
      <c r="C13" s="106" t="s">
        <v>139</v>
      </c>
      <c r="D13" s="107" t="s">
        <v>138</v>
      </c>
      <c r="E13" s="436">
        <f ca="1">VLOOKUP('Liste for tidtaking'!D53,'Liste for tidtaking'!D$5:H$78,5,FALSE)</f>
        <v>2.0362</v>
      </c>
      <c r="F13" s="209"/>
      <c r="G13" s="135">
        <v>2.9340277777777778E-2</v>
      </c>
      <c r="H13" s="136"/>
      <c r="I13" s="350">
        <f t="shared" si="1"/>
        <v>9.1688368055555542E-3</v>
      </c>
      <c r="J13" s="99">
        <f>(F13-INT(F13))*24*60*60*G$6/F$6+(G13-INT(G13))*24*60*60</f>
        <v>2535</v>
      </c>
      <c r="K13">
        <v>6</v>
      </c>
      <c r="L13" s="438">
        <f t="shared" si="2"/>
        <v>0.8035714285714286</v>
      </c>
      <c r="M13" s="495">
        <f t="shared" ca="1" si="3"/>
        <v>4.5029156298770035E-3</v>
      </c>
      <c r="N13" s="99">
        <v>1</v>
      </c>
      <c r="O13" s="439">
        <f t="shared" si="4"/>
        <v>0.9821428571428571</v>
      </c>
      <c r="P13" s="195"/>
      <c r="Q13" s="111"/>
    </row>
    <row r="14" spans="1:21" ht="21" thickBot="1" x14ac:dyDescent="0.3">
      <c r="B14" s="199">
        <f t="shared" si="0"/>
        <v>7</v>
      </c>
      <c r="C14" s="106" t="s">
        <v>137</v>
      </c>
      <c r="D14" s="107" t="s">
        <v>321</v>
      </c>
      <c r="E14" s="436">
        <f ca="1">VLOOKUP('Liste for tidtaking'!D54,'Liste for tidtaking'!D$5:H$78,5,FALSE)</f>
        <v>1.5329999999999997</v>
      </c>
      <c r="F14" s="209"/>
      <c r="G14" s="86">
        <v>2.9421296296296296E-2</v>
      </c>
      <c r="H14" s="136"/>
      <c r="I14" s="350">
        <f t="shared" si="1"/>
        <v>9.1941550925925923E-3</v>
      </c>
      <c r="J14" s="99">
        <f>(F14-INT(F14))*24*60*60*G$6/F$6+(G14-INT(G14))*24*60*60</f>
        <v>2542</v>
      </c>
      <c r="K14">
        <v>7</v>
      </c>
      <c r="L14" s="438">
        <f t="shared" si="2"/>
        <v>0.76785714285714279</v>
      </c>
      <c r="M14" s="495">
        <f t="shared" ca="1" si="3"/>
        <v>5.9974919064530946E-3</v>
      </c>
      <c r="N14" s="99">
        <v>9</v>
      </c>
      <c r="O14" s="439">
        <f t="shared" si="4"/>
        <v>0.6964285714285714</v>
      </c>
      <c r="P14" s="195"/>
    </row>
    <row r="15" spans="1:21" ht="21" thickBot="1" x14ac:dyDescent="0.3">
      <c r="B15" s="199">
        <f t="shared" si="0"/>
        <v>8</v>
      </c>
      <c r="C15" s="106" t="s">
        <v>107</v>
      </c>
      <c r="D15" s="107" t="s">
        <v>108</v>
      </c>
      <c r="E15" s="436">
        <f ca="1">VLOOKUP('Liste for tidtaking'!D34,'Liste for tidtaking'!D$5:H$78,5,FALSE)</f>
        <v>1.6549999999999998</v>
      </c>
      <c r="F15" s="86"/>
      <c r="G15" s="135">
        <v>2.9826388888888888E-2</v>
      </c>
      <c r="H15" s="136"/>
      <c r="I15" s="350">
        <f t="shared" si="1"/>
        <v>9.3207465277777776E-3</v>
      </c>
      <c r="J15" s="99">
        <f>(F15-INT(F15))*24*60*60*G$6/F$6+(G15-INT(G15))*24*60*60</f>
        <v>2577</v>
      </c>
      <c r="K15" s="99">
        <v>8</v>
      </c>
      <c r="L15" s="438">
        <f t="shared" si="2"/>
        <v>0.73214285714285721</v>
      </c>
      <c r="M15" s="495">
        <f t="shared" ca="1" si="3"/>
        <v>5.6318710137630082E-3</v>
      </c>
      <c r="N15" s="99">
        <v>7</v>
      </c>
      <c r="O15" s="439">
        <f t="shared" si="4"/>
        <v>0.76785714285714279</v>
      </c>
      <c r="P15" s="195"/>
    </row>
    <row r="16" spans="1:21" ht="21" thickBot="1" x14ac:dyDescent="0.3">
      <c r="B16" s="199">
        <f t="shared" si="0"/>
        <v>9</v>
      </c>
      <c r="C16" s="106" t="s">
        <v>111</v>
      </c>
      <c r="D16" s="107" t="s">
        <v>112</v>
      </c>
      <c r="E16" s="436">
        <f ca="1">VLOOKUP('Liste for tidtaking'!D36,'Liste for tidtaking'!D$5:H$78,5,FALSE)</f>
        <v>1.4609999999999999</v>
      </c>
      <c r="F16" s="209"/>
      <c r="G16" s="135">
        <v>2.9942129629629631E-2</v>
      </c>
      <c r="H16" s="136"/>
      <c r="I16" s="350">
        <f t="shared" si="1"/>
        <v>9.3569155092592584E-3</v>
      </c>
      <c r="J16" s="99"/>
      <c r="K16">
        <v>9</v>
      </c>
      <c r="L16" s="438">
        <f t="shared" si="2"/>
        <v>0.6964285714285714</v>
      </c>
      <c r="M16" s="495">
        <f t="shared" ca="1" si="3"/>
        <v>6.4044596230385074E-3</v>
      </c>
      <c r="N16" s="99">
        <v>13</v>
      </c>
      <c r="O16" s="439">
        <f t="shared" si="4"/>
        <v>0.5535714285714286</v>
      </c>
      <c r="P16" s="195"/>
    </row>
    <row r="17" spans="2:16" ht="21" thickBot="1" x14ac:dyDescent="0.3">
      <c r="B17" s="199">
        <f t="shared" si="0"/>
        <v>10</v>
      </c>
      <c r="C17" s="106" t="s">
        <v>63</v>
      </c>
      <c r="D17" s="107" t="s">
        <v>99</v>
      </c>
      <c r="E17" s="436">
        <f ca="1">VLOOKUP('Liste for tidtaking'!D27,'Liste for tidtaking'!D$5:H$78,5,FALSE)</f>
        <v>1.4969999999999999</v>
      </c>
      <c r="F17" s="209"/>
      <c r="G17" s="135">
        <v>3.005787037037037E-2</v>
      </c>
      <c r="H17" s="136"/>
      <c r="I17" s="350">
        <f t="shared" si="1"/>
        <v>9.3930844907407409E-3</v>
      </c>
      <c r="J17" s="99">
        <f>(F17-INT(F17))*24*60*60*G$6/F$6+(G17-INT(G17))*24*60*60</f>
        <v>2597</v>
      </c>
      <c r="K17">
        <v>10</v>
      </c>
      <c r="L17" s="438">
        <f t="shared" si="2"/>
        <v>0.6607142857142857</v>
      </c>
      <c r="M17" s="495">
        <f t="shared" ca="1" si="3"/>
        <v>6.274605538236968E-3</v>
      </c>
      <c r="N17" s="99">
        <v>10</v>
      </c>
      <c r="O17" s="439">
        <f t="shared" si="4"/>
        <v>0.6607142857142857</v>
      </c>
      <c r="P17" s="195"/>
    </row>
    <row r="18" spans="2:16" ht="21" thickBot="1" x14ac:dyDescent="0.3">
      <c r="B18" s="199">
        <f t="shared" si="0"/>
        <v>11</v>
      </c>
      <c r="C18" s="106" t="s">
        <v>164</v>
      </c>
      <c r="D18" s="107" t="s">
        <v>165</v>
      </c>
      <c r="E18" s="436">
        <f ca="1">VLOOKUP('Liste for tidtaking'!D70,'Liste for tidtaking'!D$5:H$78,5,FALSE)</f>
        <v>1.4969999999999999</v>
      </c>
      <c r="F18" s="208"/>
      <c r="G18" s="135">
        <v>3.0312499999999999E-2</v>
      </c>
      <c r="H18" s="136"/>
      <c r="I18" s="350">
        <f t="shared" si="1"/>
        <v>9.4726562499999993E-3</v>
      </c>
      <c r="J18" s="99"/>
      <c r="K18">
        <v>11</v>
      </c>
      <c r="L18" s="438">
        <f t="shared" si="2"/>
        <v>0.625</v>
      </c>
      <c r="M18" s="495">
        <f t="shared" ca="1" si="3"/>
        <v>6.3277596860387446E-3</v>
      </c>
      <c r="N18" s="99">
        <v>11</v>
      </c>
      <c r="O18" s="439">
        <f t="shared" si="4"/>
        <v>0.625</v>
      </c>
      <c r="P18" s="195"/>
    </row>
    <row r="19" spans="2:16" ht="21" thickBot="1" x14ac:dyDescent="0.3">
      <c r="B19" s="199">
        <f t="shared" si="0"/>
        <v>12</v>
      </c>
      <c r="C19" s="106" t="s">
        <v>150</v>
      </c>
      <c r="D19" s="107" t="s">
        <v>151</v>
      </c>
      <c r="E19" s="436">
        <f ca="1">VLOOKUP('Liste for tidtaking'!D62,'Liste for tidtaking'!D$5:H$78,5,FALSE)</f>
        <v>1.8065999999999998</v>
      </c>
      <c r="F19" s="208"/>
      <c r="G19" s="135">
        <v>3.0694444444444444E-2</v>
      </c>
      <c r="H19" s="136"/>
      <c r="I19" s="350">
        <f t="shared" si="1"/>
        <v>9.5920138888888878E-3</v>
      </c>
      <c r="J19" s="99"/>
      <c r="K19">
        <v>12</v>
      </c>
      <c r="L19" s="438">
        <f t="shared" si="2"/>
        <v>0.5892857142857143</v>
      </c>
      <c r="M19" s="495">
        <f t="shared" ca="1" si="3"/>
        <v>5.3094286997060159E-3</v>
      </c>
      <c r="N19" s="99">
        <v>5</v>
      </c>
      <c r="O19" s="439">
        <f t="shared" si="4"/>
        <v>0.8392857142857143</v>
      </c>
      <c r="P19" s="195"/>
    </row>
    <row r="20" spans="2:16" ht="21" thickBot="1" x14ac:dyDescent="0.3">
      <c r="B20" s="199">
        <f t="shared" si="0"/>
        <v>13</v>
      </c>
      <c r="C20" s="106" t="s">
        <v>95</v>
      </c>
      <c r="D20" s="107" t="s">
        <v>96</v>
      </c>
      <c r="E20" s="436">
        <f ca="1">VLOOKUP('Liste for tidtaking'!D25,'Liste for tidtaking'!D$5:H$78,5,FALSE)</f>
        <v>1.7049999999999998</v>
      </c>
      <c r="F20" s="209"/>
      <c r="G20" s="135">
        <v>3.1539351851851853E-2</v>
      </c>
      <c r="H20" s="136"/>
      <c r="I20" s="350">
        <f t="shared" si="1"/>
        <v>9.8560474537037028E-3</v>
      </c>
      <c r="J20" s="99"/>
      <c r="K20">
        <v>13</v>
      </c>
      <c r="L20" s="438">
        <f t="shared" si="2"/>
        <v>0.5535714285714286</v>
      </c>
      <c r="M20" s="495">
        <f t="shared" ca="1" si="3"/>
        <v>5.7806729933746063E-3</v>
      </c>
      <c r="N20" s="99">
        <v>8</v>
      </c>
      <c r="O20" s="439">
        <f t="shared" si="4"/>
        <v>0.73214285714285721</v>
      </c>
      <c r="P20" s="195"/>
    </row>
    <row r="21" spans="2:16" ht="21" thickBot="1" x14ac:dyDescent="0.3">
      <c r="B21" s="199">
        <f t="shared" si="0"/>
        <v>14</v>
      </c>
      <c r="C21" s="106" t="s">
        <v>102</v>
      </c>
      <c r="D21" s="107" t="s">
        <v>103</v>
      </c>
      <c r="E21" s="436">
        <f ca="1">VLOOKUP('Liste for tidtaking'!D29,'Liste for tidtaking'!D$5:H$78,5,FALSE)</f>
        <v>1.4609999999999999</v>
      </c>
      <c r="F21" s="209"/>
      <c r="G21" s="135">
        <v>3.2002314814814817E-2</v>
      </c>
      <c r="H21" s="136"/>
      <c r="I21" s="350">
        <f t="shared" si="1"/>
        <v>1.0000723379629629E-2</v>
      </c>
      <c r="J21" s="99">
        <f>(F21-INT(F21))*24*60*60*G$6/F$6+(G21-INT(G21))*24*60*60</f>
        <v>2765</v>
      </c>
      <c r="K21">
        <v>14</v>
      </c>
      <c r="L21" s="438">
        <f t="shared" si="2"/>
        <v>0.51785714285714279</v>
      </c>
      <c r="M21" s="495">
        <f t="shared" ca="1" si="3"/>
        <v>6.8451220942023477E-3</v>
      </c>
      <c r="N21" s="99">
        <v>17</v>
      </c>
      <c r="O21" s="439">
        <f t="shared" si="4"/>
        <v>0.4107142857142857</v>
      </c>
      <c r="P21" s="195"/>
    </row>
    <row r="22" spans="2:16" ht="21" thickBot="1" x14ac:dyDescent="0.3">
      <c r="B22" s="199">
        <f t="shared" si="0"/>
        <v>15</v>
      </c>
      <c r="C22" s="106" t="s">
        <v>91</v>
      </c>
      <c r="D22" s="107" t="s">
        <v>92</v>
      </c>
      <c r="E22" s="436">
        <f ca="1">VLOOKUP('Liste for tidtaking'!D23,'Liste for tidtaking'!D$5:H$78,5,FALSE)</f>
        <v>1.6049999999999998</v>
      </c>
      <c r="F22" s="302"/>
      <c r="G22" s="86">
        <v>3.2824074074074075E-2</v>
      </c>
      <c r="H22" s="136"/>
      <c r="I22" s="350">
        <f t="shared" si="1"/>
        <v>1.0257523148148148E-2</v>
      </c>
      <c r="J22" s="99"/>
      <c r="K22">
        <v>15</v>
      </c>
      <c r="L22" s="438">
        <f t="shared" si="2"/>
        <v>0.4821428571428571</v>
      </c>
      <c r="M22" s="495">
        <f t="shared" ca="1" si="3"/>
        <v>6.3909801546094391E-3</v>
      </c>
      <c r="N22" s="99">
        <v>12</v>
      </c>
      <c r="O22" s="439">
        <f t="shared" si="4"/>
        <v>0.5892857142857143</v>
      </c>
      <c r="P22" s="195"/>
    </row>
    <row r="23" spans="2:16" ht="21" thickBot="1" x14ac:dyDescent="0.3">
      <c r="B23" s="199">
        <f t="shared" si="0"/>
        <v>16</v>
      </c>
      <c r="C23" s="106" t="s">
        <v>169</v>
      </c>
      <c r="D23" s="107" t="s">
        <v>170</v>
      </c>
      <c r="E23" s="436">
        <f ca="1">VLOOKUP('Liste for tidtaking'!D74,'Liste for tidtaking'!D$5:H$78,5,FALSE)</f>
        <v>1.5689999999999997</v>
      </c>
      <c r="F23" s="208"/>
      <c r="G23" s="135">
        <v>3.425925925925926E-2</v>
      </c>
      <c r="H23" s="136"/>
      <c r="I23" s="350">
        <f t="shared" si="1"/>
        <v>1.0706018518518517E-2</v>
      </c>
      <c r="J23" s="99">
        <f>(F23-INT(F23))*24*60*60*G$6/F$6+(G23-INT(G23))*24*60*60</f>
        <v>2959.9999999999995</v>
      </c>
      <c r="K23">
        <v>16</v>
      </c>
      <c r="L23" s="438">
        <f t="shared" si="2"/>
        <v>0.4464285714285714</v>
      </c>
      <c r="M23" s="495">
        <f t="shared" ca="1" si="3"/>
        <v>6.8234662323253788E-3</v>
      </c>
      <c r="N23" s="99">
        <v>16</v>
      </c>
      <c r="O23" s="439">
        <f t="shared" si="4"/>
        <v>0.4464285714285714</v>
      </c>
      <c r="P23" s="195"/>
    </row>
    <row r="24" spans="2:16" ht="21" thickBot="1" x14ac:dyDescent="0.3">
      <c r="B24" s="199">
        <f t="shared" si="0"/>
        <v>17</v>
      </c>
      <c r="C24" s="106" t="s">
        <v>77</v>
      </c>
      <c r="D24" s="107" t="s">
        <v>78</v>
      </c>
      <c r="E24" s="436">
        <f ca="1">VLOOKUP('Liste for tidtaking'!D13,'Liste for tidtaking'!D$5:H$78,5,FALSE)</f>
        <v>1.5689999999999997</v>
      </c>
      <c r="F24" s="209"/>
      <c r="G24" s="135">
        <v>3.6574074074074071E-2</v>
      </c>
      <c r="H24" s="136"/>
      <c r="I24" s="350">
        <f t="shared" si="1"/>
        <v>1.1429398148148147E-2</v>
      </c>
      <c r="J24" s="99"/>
      <c r="K24">
        <v>17</v>
      </c>
      <c r="L24" s="438">
        <f t="shared" si="2"/>
        <v>0.4107142857142857</v>
      </c>
      <c r="M24" s="495">
        <f t="shared" ca="1" si="3"/>
        <v>7.2845112480230392E-3</v>
      </c>
      <c r="N24" s="99">
        <v>20</v>
      </c>
      <c r="O24" s="439">
        <f t="shared" si="4"/>
        <v>0.3035714285714286</v>
      </c>
      <c r="P24" s="195"/>
    </row>
    <row r="25" spans="2:16" ht="21" thickBot="1" x14ac:dyDescent="0.3">
      <c r="B25" s="199">
        <f t="shared" si="0"/>
        <v>18</v>
      </c>
      <c r="C25" s="106" t="s">
        <v>87</v>
      </c>
      <c r="D25" s="107" t="s">
        <v>88</v>
      </c>
      <c r="E25" s="436">
        <f ca="1">VLOOKUP('Liste for tidtaking'!D20,'Liste for tidtaking'!D$5:H$78,5,FALSE)</f>
        <v>1.6049999999999998</v>
      </c>
      <c r="F25" s="208"/>
      <c r="G25" s="135">
        <v>3.6759259259259262E-2</v>
      </c>
      <c r="H25" s="136"/>
      <c r="I25" s="350">
        <f t="shared" si="1"/>
        <v>1.1487268518518518E-2</v>
      </c>
      <c r="J25" s="99"/>
      <c r="K25">
        <v>18</v>
      </c>
      <c r="L25" s="438">
        <f t="shared" si="2"/>
        <v>0.375</v>
      </c>
      <c r="M25" s="495">
        <f t="shared" ca="1" si="3"/>
        <v>7.1571766470520373E-3</v>
      </c>
      <c r="N25" s="99">
        <v>19</v>
      </c>
      <c r="O25" s="439">
        <f t="shared" si="4"/>
        <v>0.3392857142857143</v>
      </c>
      <c r="P25" s="195"/>
    </row>
    <row r="26" spans="2:16" ht="21" thickBot="1" x14ac:dyDescent="0.3">
      <c r="B26" s="199">
        <f t="shared" si="0"/>
        <v>19</v>
      </c>
      <c r="C26" s="106" t="s">
        <v>143</v>
      </c>
      <c r="D26" s="107" t="s">
        <v>144</v>
      </c>
      <c r="E26" s="436">
        <f ca="1">VLOOKUP('Liste for tidtaking'!D57,'Liste for tidtaking'!D$5:H$78,5,FALSE)</f>
        <v>1.8049999999999997</v>
      </c>
      <c r="F26" s="209">
        <v>2.2002314814814815E-2</v>
      </c>
      <c r="G26" s="135"/>
      <c r="H26" s="136"/>
      <c r="I26" s="350">
        <f t="shared" si="1"/>
        <v>1.2223508230452675E-2</v>
      </c>
      <c r="J26" s="99">
        <f>(F26-INT(F26))*24*60*60*G$6/F$6+(G26-INT(G26))*24*60*60</f>
        <v>3379.5555555555552</v>
      </c>
      <c r="K26">
        <v>19</v>
      </c>
      <c r="L26" s="438">
        <f t="shared" si="2"/>
        <v>0.3392857142857143</v>
      </c>
      <c r="M26" s="495">
        <f t="shared" ca="1" si="3"/>
        <v>6.7720267204723975E-3</v>
      </c>
      <c r="N26" s="99">
        <v>15</v>
      </c>
      <c r="O26" s="439">
        <f t="shared" si="4"/>
        <v>0.4821428571428571</v>
      </c>
      <c r="P26" s="195"/>
    </row>
    <row r="27" spans="2:16" ht="21" thickBot="1" x14ac:dyDescent="0.3">
      <c r="B27" s="199">
        <f t="shared" si="0"/>
        <v>20</v>
      </c>
      <c r="C27" s="106" t="s">
        <v>123</v>
      </c>
      <c r="D27" s="107" t="s">
        <v>124</v>
      </c>
      <c r="E27" s="436">
        <f ca="1">VLOOKUP('Liste for tidtaking'!D46,'Liste for tidtaking'!D$5:H$78,5,FALSE)</f>
        <v>1.9289999999999998</v>
      </c>
      <c r="F27" s="209"/>
      <c r="G27" s="135">
        <v>4.3425925925925923E-2</v>
      </c>
      <c r="H27" s="136"/>
      <c r="I27" s="350">
        <f t="shared" si="1"/>
        <v>1.3570601851851851E-2</v>
      </c>
      <c r="J27" s="99">
        <f>(F27-INT(F27))*24*60*60*G$6/F$6+(G27-INT(G27))*24*60*60</f>
        <v>3752</v>
      </c>
      <c r="K27">
        <v>20</v>
      </c>
      <c r="L27" s="438">
        <f t="shared" si="2"/>
        <v>0.3035714285714286</v>
      </c>
      <c r="M27" s="495">
        <f t="shared" ca="1" si="3"/>
        <v>7.0350450242881559E-3</v>
      </c>
      <c r="N27" s="99">
        <v>18</v>
      </c>
      <c r="O27" s="439">
        <f t="shared" si="4"/>
        <v>0.375</v>
      </c>
      <c r="P27" s="195"/>
    </row>
    <row r="28" spans="2:16" ht="21" thickBot="1" x14ac:dyDescent="0.3">
      <c r="B28" s="199">
        <f t="shared" si="0"/>
        <v>21</v>
      </c>
      <c r="C28" s="106" t="s">
        <v>104</v>
      </c>
      <c r="D28" s="107" t="s">
        <v>105</v>
      </c>
      <c r="E28" s="436">
        <f ca="1">VLOOKUP('Liste for tidtaking'!D31,'Liste for tidtaking'!D$5:H$78,5,FALSE)</f>
        <v>1.7549999999999999</v>
      </c>
      <c r="F28" s="209"/>
      <c r="G28" s="135">
        <v>4.5787037037037036E-2</v>
      </c>
      <c r="H28" s="136"/>
      <c r="I28" s="350">
        <f t="shared" si="1"/>
        <v>1.4308449074074072E-2</v>
      </c>
      <c r="J28" s="99">
        <f>(F28-INT(F28))*24*60*60*G$6/F$6+(G28-INT(G28))*24*60*60</f>
        <v>3955.9999999999995</v>
      </c>
      <c r="K28">
        <v>21</v>
      </c>
      <c r="L28" s="438">
        <f t="shared" si="2"/>
        <v>0.2678571428571429</v>
      </c>
      <c r="M28" s="495">
        <f t="shared" ca="1" si="3"/>
        <v>8.1529624353698423E-3</v>
      </c>
      <c r="N28" s="99">
        <v>23</v>
      </c>
      <c r="O28" s="439">
        <f t="shared" si="4"/>
        <v>0.1964285714285714</v>
      </c>
      <c r="P28" s="195"/>
    </row>
    <row r="29" spans="2:16" ht="21" thickBot="1" x14ac:dyDescent="0.3">
      <c r="B29" s="199">
        <f t="shared" si="0"/>
        <v>22</v>
      </c>
      <c r="C29" s="106" t="s">
        <v>131</v>
      </c>
      <c r="D29" s="107" t="s">
        <v>132</v>
      </c>
      <c r="E29" s="436">
        <f ca="1">VLOOKUP('Liste for tidtaking'!D50,'Liste for tidtaking'!D$5:H$78,5,FALSE)</f>
        <v>1.6549999999999998</v>
      </c>
      <c r="F29" s="209">
        <v>2.6643518518518518E-2</v>
      </c>
      <c r="G29" s="135"/>
      <c r="H29" s="136"/>
      <c r="I29" s="350">
        <f t="shared" si="1"/>
        <v>1.4801954732510288E-2</v>
      </c>
      <c r="K29">
        <v>22</v>
      </c>
      <c r="L29" s="438">
        <f t="shared" si="2"/>
        <v>0.2321428571428571</v>
      </c>
      <c r="M29" s="495">
        <f t="shared" ca="1" si="3"/>
        <v>8.94377929456815E-3</v>
      </c>
      <c r="N29" s="99">
        <v>24</v>
      </c>
      <c r="O29" s="439">
        <f t="shared" si="4"/>
        <v>0.1607142857142857</v>
      </c>
      <c r="P29" s="195"/>
    </row>
    <row r="30" spans="2:16" ht="21" thickBot="1" x14ac:dyDescent="0.3">
      <c r="B30" s="199">
        <f t="shared" si="0"/>
        <v>23</v>
      </c>
      <c r="C30" s="106" t="s">
        <v>109</v>
      </c>
      <c r="D30" s="107" t="s">
        <v>110</v>
      </c>
      <c r="E30" s="436">
        <f ca="1">VLOOKUP('Liste for tidtaking'!D35,'Liste for tidtaking'!D$5:H$78,5,FALSE)</f>
        <v>2.0769999999999995</v>
      </c>
      <c r="F30" s="303">
        <v>2.9467592592592594E-2</v>
      </c>
      <c r="G30" s="268"/>
      <c r="H30" s="136"/>
      <c r="I30" s="350">
        <f t="shared" si="1"/>
        <v>1.6370884773662553E-2</v>
      </c>
      <c r="K30">
        <v>23</v>
      </c>
      <c r="L30" s="438">
        <f t="shared" si="2"/>
        <v>0.1964285714285714</v>
      </c>
      <c r="M30" s="495">
        <f t="shared" ca="1" si="3"/>
        <v>7.8819859285809129E-3</v>
      </c>
      <c r="N30" s="99">
        <v>22</v>
      </c>
      <c r="O30" s="439">
        <f t="shared" si="4"/>
        <v>0.2321428571428571</v>
      </c>
      <c r="P30" s="195"/>
    </row>
    <row r="31" spans="2:16" ht="21" thickBot="1" x14ac:dyDescent="0.3">
      <c r="B31" s="199">
        <f t="shared" si="0"/>
        <v>24</v>
      </c>
      <c r="C31" s="106" t="s">
        <v>254</v>
      </c>
      <c r="D31" s="107" t="s">
        <v>90</v>
      </c>
      <c r="E31" s="436">
        <f ca="1">VLOOKUP('Liste for tidtaking'!D21,'Liste for tidtaking'!D$5:H$78,5,FALSE)</f>
        <v>2.3397999999999999</v>
      </c>
      <c r="F31" s="268">
        <v>3.2743055555555553E-2</v>
      </c>
      <c r="G31" s="200"/>
      <c r="H31" s="136"/>
      <c r="I31" s="350">
        <f t="shared" si="1"/>
        <v>1.8190586419753085E-2</v>
      </c>
      <c r="K31">
        <v>24</v>
      </c>
      <c r="L31" s="438">
        <f t="shared" si="2"/>
        <v>0.1607142857142857</v>
      </c>
      <c r="M31" s="495">
        <f t="shared" ca="1" si="3"/>
        <v>7.7744193605235852E-3</v>
      </c>
      <c r="N31" s="99">
        <v>21</v>
      </c>
      <c r="O31" s="439">
        <f t="shared" si="4"/>
        <v>0.2678571428571429</v>
      </c>
    </row>
    <row r="32" spans="2:16" ht="21" thickBot="1" x14ac:dyDescent="0.3">
      <c r="B32" s="199">
        <f t="shared" si="0"/>
        <v>25</v>
      </c>
      <c r="C32" s="106" t="s">
        <v>117</v>
      </c>
      <c r="D32" s="107" t="s">
        <v>166</v>
      </c>
      <c r="E32" s="436">
        <f ca="1">VLOOKUP('Liste for tidtaking'!D71,'Liste for tidtaking'!D$5:H$78,5,FALSE)</f>
        <v>1.7049999999999998</v>
      </c>
      <c r="F32" s="209"/>
      <c r="G32" s="86" t="s">
        <v>366</v>
      </c>
      <c r="H32" s="136" t="s">
        <v>369</v>
      </c>
      <c r="I32" s="350"/>
      <c r="J32" s="99" t="e">
        <f>(F32-INT(F32))*24*60*60*G$6/F$6+(G32-INT(G32))*24*60*60</f>
        <v>#VALUE!</v>
      </c>
      <c r="K32">
        <v>25</v>
      </c>
      <c r="L32" s="438">
        <f t="shared" si="2"/>
        <v>0.125</v>
      </c>
      <c r="M32" s="495"/>
      <c r="N32" s="99">
        <v>25</v>
      </c>
      <c r="O32" s="439">
        <f t="shared" si="4"/>
        <v>0.125</v>
      </c>
      <c r="P32" s="195"/>
    </row>
    <row r="33" spans="2:16" ht="21" thickBot="1" x14ac:dyDescent="0.3">
      <c r="B33" s="199">
        <f t="shared" si="0"/>
        <v>26</v>
      </c>
      <c r="C33" s="106" t="s">
        <v>119</v>
      </c>
      <c r="D33" s="107" t="s">
        <v>120</v>
      </c>
      <c r="E33" s="436">
        <f ca="1">VLOOKUP('Liste for tidtaking'!D42,'Liste for tidtaking'!D$5:H$78,5,FALSE)</f>
        <v>1.6549999999999998</v>
      </c>
      <c r="F33" s="209"/>
      <c r="G33" s="86" t="s">
        <v>367</v>
      </c>
      <c r="H33" s="136" t="s">
        <v>369</v>
      </c>
      <c r="I33" s="350"/>
      <c r="J33" s="99"/>
      <c r="K33">
        <v>25</v>
      </c>
      <c r="L33" s="438">
        <f t="shared" si="2"/>
        <v>0.125</v>
      </c>
      <c r="M33" s="495"/>
      <c r="N33" s="99">
        <v>25</v>
      </c>
      <c r="O33" s="439">
        <f t="shared" si="4"/>
        <v>0.125</v>
      </c>
      <c r="P33" s="195"/>
    </row>
    <row r="34" spans="2:16" ht="21" thickBot="1" x14ac:dyDescent="0.3">
      <c r="B34" s="199">
        <f t="shared" si="0"/>
        <v>27</v>
      </c>
      <c r="C34" s="106" t="s">
        <v>352</v>
      </c>
      <c r="D34" s="107" t="s">
        <v>353</v>
      </c>
      <c r="E34" s="436">
        <f ca="1">VLOOKUP('Liste for tidtaking'!D37,'Liste for tidtaking'!D$5:H$78,5,FALSE)</f>
        <v>1.6549999999999998</v>
      </c>
      <c r="F34" s="211"/>
      <c r="G34" s="268" t="s">
        <v>368</v>
      </c>
      <c r="H34" s="136" t="s">
        <v>370</v>
      </c>
      <c r="I34" s="350"/>
      <c r="J34" s="99" t="e">
        <f>(F34-INT(F34))*24*60*60*G$6/F$6+(G34-INT(G34))*24*60*60</f>
        <v>#VALUE!</v>
      </c>
      <c r="K34">
        <v>25</v>
      </c>
      <c r="L34" s="438">
        <f t="shared" si="2"/>
        <v>0.125</v>
      </c>
      <c r="M34" s="495"/>
      <c r="N34" s="99">
        <v>25</v>
      </c>
      <c r="O34" s="439">
        <f t="shared" si="4"/>
        <v>0.125</v>
      </c>
    </row>
    <row r="35" spans="2:16" ht="21" thickBot="1" x14ac:dyDescent="0.3">
      <c r="B35" s="199">
        <f t="shared" si="0"/>
        <v>28</v>
      </c>
      <c r="C35" s="106" t="s">
        <v>284</v>
      </c>
      <c r="D35" s="107" t="s">
        <v>285</v>
      </c>
      <c r="E35" s="436">
        <f ca="1">VLOOKUP('Liste for tidtaking'!D45,'Liste for tidtaking'!D$5:H$78,5,FALSE)</f>
        <v>1.3989999999999998</v>
      </c>
      <c r="F35" s="209"/>
      <c r="G35" s="268" t="s">
        <v>62</v>
      </c>
      <c r="H35" s="136"/>
      <c r="I35" s="350"/>
      <c r="J35" s="99"/>
      <c r="K35">
        <v>1</v>
      </c>
      <c r="L35" s="438">
        <f t="shared" si="2"/>
        <v>0.9821428571428571</v>
      </c>
      <c r="M35" s="495"/>
      <c r="N35" s="99">
        <v>1</v>
      </c>
      <c r="O35" s="439">
        <f t="shared" si="4"/>
        <v>0.9821428571428571</v>
      </c>
      <c r="P35" s="195"/>
    </row>
    <row r="36" spans="2:16" ht="21" thickBot="1" x14ac:dyDescent="0.3">
      <c r="B36" s="199">
        <f t="shared" si="0"/>
        <v>29</v>
      </c>
      <c r="C36" s="106" t="s">
        <v>160</v>
      </c>
      <c r="D36" s="107" t="s">
        <v>161</v>
      </c>
      <c r="E36" s="436">
        <f ca="1">VLOOKUP('Liste for tidtaking'!D68,'Liste for tidtaking'!D$5:H$78,5,FALSE)</f>
        <v>2.2249999999999996</v>
      </c>
      <c r="F36" s="209" t="s">
        <v>365</v>
      </c>
      <c r="G36" s="207"/>
      <c r="H36" s="136" t="s">
        <v>206</v>
      </c>
      <c r="I36" s="350"/>
      <c r="K36">
        <v>25</v>
      </c>
      <c r="L36" s="438">
        <f t="shared" si="2"/>
        <v>0.125</v>
      </c>
      <c r="M36" s="495"/>
      <c r="N36" s="99">
        <v>25</v>
      </c>
      <c r="O36" s="439">
        <f t="shared" si="4"/>
        <v>0.125</v>
      </c>
      <c r="P36" s="195"/>
    </row>
    <row r="37" spans="2:16" ht="21" thickBot="1" x14ac:dyDescent="0.3">
      <c r="B37" s="199">
        <f t="shared" si="0"/>
        <v>30</v>
      </c>
      <c r="C37" s="106" t="s">
        <v>69</v>
      </c>
      <c r="D37" s="107" t="s">
        <v>70</v>
      </c>
      <c r="E37" s="436">
        <f ca="1">VLOOKUP('Liste for tidtaking'!D9,'Liste for tidtaking'!D$5:H$78,5,FALSE)</f>
        <v>1.5329999999999997</v>
      </c>
      <c r="F37" s="209"/>
      <c r="G37" s="135"/>
      <c r="H37" s="136"/>
      <c r="I37" s="350"/>
      <c r="J37" s="99"/>
      <c r="L37" s="438"/>
      <c r="M37" s="495"/>
      <c r="N37" s="99"/>
      <c r="O37" s="439"/>
      <c r="P37" s="195"/>
    </row>
    <row r="38" spans="2:16" ht="21" thickBot="1" x14ac:dyDescent="0.3">
      <c r="B38" s="199">
        <f t="shared" si="0"/>
        <v>31</v>
      </c>
      <c r="C38" s="106" t="s">
        <v>79</v>
      </c>
      <c r="D38" s="107" t="s">
        <v>80</v>
      </c>
      <c r="E38" s="436">
        <f ca="1">VLOOKUP('Liste for tidtaking'!D15,'Liste for tidtaking'!D$5:H$78,5,FALSE)</f>
        <v>2.1509999999999998</v>
      </c>
      <c r="F38" s="208"/>
      <c r="G38" s="135"/>
      <c r="H38" s="136"/>
      <c r="I38" s="350"/>
      <c r="J38" s="99"/>
      <c r="L38" s="438"/>
      <c r="M38" s="495"/>
      <c r="N38" s="99"/>
      <c r="O38" s="439"/>
      <c r="P38" s="195"/>
    </row>
    <row r="39" spans="2:16" ht="21" thickBot="1" x14ac:dyDescent="0.3">
      <c r="B39" s="199">
        <f t="shared" si="0"/>
        <v>32</v>
      </c>
      <c r="C39" s="106" t="s">
        <v>81</v>
      </c>
      <c r="D39" s="107" t="s">
        <v>82</v>
      </c>
      <c r="E39" s="436">
        <f ca="1">VLOOKUP('Liste for tidtaking'!D16,'Liste for tidtaking'!D$5:H$78,5,FALSE)</f>
        <v>1.8049999999999997</v>
      </c>
      <c r="F39" s="209"/>
      <c r="G39" s="524"/>
      <c r="H39" s="136"/>
      <c r="I39" s="350"/>
      <c r="J39" s="99"/>
      <c r="L39" s="438"/>
      <c r="M39" s="495"/>
      <c r="N39" s="99"/>
      <c r="O39" s="439"/>
      <c r="P39" s="195"/>
    </row>
    <row r="40" spans="2:16" ht="21" thickBot="1" x14ac:dyDescent="0.3">
      <c r="B40" s="199">
        <f t="shared" si="0"/>
        <v>33</v>
      </c>
      <c r="C40" s="106" t="s">
        <v>97</v>
      </c>
      <c r="D40" s="107" t="s">
        <v>98</v>
      </c>
      <c r="E40" s="436">
        <f ca="1">VLOOKUP('Liste for tidtaking'!D26,'Liste for tidtaking'!D$5:H$78,5,FALSE)</f>
        <v>2.2989999999999995</v>
      </c>
      <c r="F40" s="209"/>
      <c r="G40" s="268"/>
      <c r="H40" s="136"/>
      <c r="I40" s="350"/>
      <c r="L40" s="438"/>
      <c r="M40" s="495"/>
      <c r="N40" s="99"/>
      <c r="O40" s="439"/>
      <c r="P40" s="195"/>
    </row>
    <row r="41" spans="2:16" ht="21" thickBot="1" x14ac:dyDescent="0.3">
      <c r="B41" s="199">
        <f t="shared" si="0"/>
        <v>34</v>
      </c>
      <c r="C41" s="106" t="s">
        <v>113</v>
      </c>
      <c r="D41" s="107" t="s">
        <v>114</v>
      </c>
      <c r="E41" s="436">
        <f ca="1">VLOOKUP('Liste for tidtaking'!D38,'Liste for tidtaking'!D$5:H$78,5,FALSE)</f>
        <v>2.6998000000000002</v>
      </c>
      <c r="F41" s="208"/>
      <c r="G41" s="268"/>
      <c r="H41" s="136"/>
      <c r="I41" s="350"/>
      <c r="L41" s="438"/>
      <c r="M41" s="495"/>
      <c r="N41" s="99"/>
      <c r="O41" s="439"/>
    </row>
    <row r="42" spans="2:16" ht="21" thickBot="1" x14ac:dyDescent="0.3">
      <c r="B42" s="199">
        <f t="shared" si="0"/>
        <v>35</v>
      </c>
      <c r="C42" s="106" t="s">
        <v>115</v>
      </c>
      <c r="D42" s="107" t="s">
        <v>116</v>
      </c>
      <c r="E42" s="436">
        <f ca="1">VLOOKUP('Liste for tidtaking'!D39,'Liste for tidtaking'!D$5:H$78,5,FALSE)</f>
        <v>2.0029999999999997</v>
      </c>
      <c r="F42" s="209"/>
      <c r="G42" s="135"/>
      <c r="H42" s="136"/>
      <c r="I42" s="350"/>
      <c r="J42" s="99"/>
      <c r="L42" s="438"/>
      <c r="M42" s="495"/>
      <c r="N42" s="99"/>
      <c r="O42" s="439"/>
      <c r="P42" s="195"/>
    </row>
    <row r="43" spans="2:16" ht="21" thickBot="1" x14ac:dyDescent="0.3">
      <c r="B43" s="199">
        <f t="shared" si="0"/>
        <v>36</v>
      </c>
      <c r="C43" s="106" t="s">
        <v>357</v>
      </c>
      <c r="D43" s="107" t="s">
        <v>358</v>
      </c>
      <c r="E43" s="436">
        <f ca="1">VLOOKUP('Liste for tidtaking'!D40,'Liste for tidtaking'!D$5:H$78,5,FALSE)</f>
        <v>2.5209999999999995</v>
      </c>
      <c r="F43" s="209"/>
      <c r="G43" s="135"/>
      <c r="H43" s="136"/>
      <c r="I43" s="350"/>
      <c r="J43" s="99"/>
      <c r="L43" s="438"/>
      <c r="M43" s="495"/>
      <c r="N43" s="99"/>
      <c r="O43" s="439"/>
      <c r="P43" s="195"/>
    </row>
    <row r="44" spans="2:16" ht="21" thickBot="1" x14ac:dyDescent="0.3">
      <c r="B44" s="199">
        <f t="shared" si="0"/>
        <v>37</v>
      </c>
      <c r="C44" s="106" t="s">
        <v>79</v>
      </c>
      <c r="D44" s="107" t="s">
        <v>147</v>
      </c>
      <c r="E44" s="436">
        <f ca="1">VLOOKUP('Liste for tidtaking'!D59,'Liste for tidtaking'!D$5:H$78,5,FALSE)</f>
        <v>1.9289999999999998</v>
      </c>
      <c r="F44" s="208"/>
      <c r="G44" s="268"/>
      <c r="H44" s="136"/>
      <c r="I44" s="350"/>
      <c r="L44" s="438"/>
      <c r="M44" s="495"/>
      <c r="N44" s="99"/>
      <c r="O44" s="439"/>
    </row>
    <row r="45" spans="2:16" ht="21" thickBot="1" x14ac:dyDescent="0.3">
      <c r="B45" s="199">
        <f t="shared" si="0"/>
        <v>38</v>
      </c>
      <c r="C45" s="106" t="s">
        <v>299</v>
      </c>
      <c r="D45" s="107" t="s">
        <v>300</v>
      </c>
      <c r="E45" s="436">
        <f>VLOOKUP('Liste for tidtaking'!D60,'Liste for tidtaking'!D$5:H$78,5,FALSE)</f>
        <v>1.51</v>
      </c>
      <c r="F45" s="209"/>
      <c r="G45" s="86"/>
      <c r="H45" s="136"/>
      <c r="I45" s="350"/>
      <c r="J45" s="99"/>
      <c r="L45" s="438"/>
      <c r="M45" s="495"/>
      <c r="N45" s="99"/>
      <c r="O45" s="439"/>
      <c r="P45" s="195"/>
    </row>
    <row r="46" spans="2:16" ht="21" thickBot="1" x14ac:dyDescent="0.3">
      <c r="B46" s="199">
        <f t="shared" si="0"/>
        <v>39</v>
      </c>
      <c r="C46" s="106" t="s">
        <v>154</v>
      </c>
      <c r="D46" s="107" t="s">
        <v>155</v>
      </c>
      <c r="E46" s="436">
        <f ca="1">VLOOKUP('Liste for tidtaking'!D64,'Liste for tidtaking'!D$5:H$78,5,FALSE)</f>
        <v>1.9489999999999998</v>
      </c>
      <c r="F46" s="209"/>
      <c r="G46" s="135"/>
      <c r="H46" s="136"/>
      <c r="I46" s="350"/>
      <c r="L46" s="438"/>
      <c r="M46" s="495"/>
      <c r="N46" s="99"/>
      <c r="O46" s="439"/>
      <c r="P46" s="195"/>
    </row>
    <row r="47" spans="2:16" ht="21" thickBot="1" x14ac:dyDescent="0.3">
      <c r="B47" s="199">
        <f t="shared" si="0"/>
        <v>40</v>
      </c>
      <c r="C47" s="106" t="s">
        <v>162</v>
      </c>
      <c r="D47" s="107" t="s">
        <v>163</v>
      </c>
      <c r="E47" s="436">
        <f ca="1">VLOOKUP('Liste for tidtaking'!D69,'Liste for tidtaking'!D$5:H$78,5,FALSE)</f>
        <v>1.7049999999999998</v>
      </c>
      <c r="F47" s="209"/>
      <c r="G47" s="135"/>
      <c r="H47" s="136"/>
      <c r="I47" s="350"/>
      <c r="J47" s="99"/>
      <c r="L47" s="438"/>
      <c r="M47" s="495"/>
      <c r="N47" s="99"/>
      <c r="O47" s="439"/>
      <c r="P47" s="195"/>
    </row>
    <row r="48" spans="2:16" ht="21" thickBot="1" x14ac:dyDescent="0.3">
      <c r="B48" s="199">
        <f t="shared" si="0"/>
        <v>41</v>
      </c>
      <c r="C48" s="106" t="s">
        <v>167</v>
      </c>
      <c r="D48" s="107" t="s">
        <v>168</v>
      </c>
      <c r="E48" s="436">
        <f ca="1">VLOOKUP('Liste for tidtaking'!D73,'Liste for tidtaking'!D$5:H$78,5,FALSE)</f>
        <v>2.2989999999999995</v>
      </c>
      <c r="F48" s="208"/>
      <c r="G48" s="268"/>
      <c r="H48" s="136"/>
      <c r="I48" s="350"/>
      <c r="L48" s="438"/>
      <c r="M48" s="495"/>
      <c r="N48" s="99"/>
      <c r="O48" s="439"/>
    </row>
    <row r="49" spans="2:16" ht="21" thickBot="1" x14ac:dyDescent="0.3">
      <c r="B49" s="199">
        <f t="shared" si="0"/>
        <v>42</v>
      </c>
      <c r="C49" s="106" t="s">
        <v>171</v>
      </c>
      <c r="D49" s="107" t="s">
        <v>172</v>
      </c>
      <c r="E49" s="436">
        <f ca="1">VLOOKUP('Liste for tidtaking'!D75,'Liste for tidtaking'!D$5:H$78,5,FALSE)</f>
        <v>1.8549999999999998</v>
      </c>
      <c r="F49" s="209"/>
      <c r="G49" s="135"/>
      <c r="H49" s="136"/>
      <c r="I49" s="350"/>
      <c r="J49" s="99"/>
      <c r="L49" s="438"/>
      <c r="M49" s="495"/>
      <c r="N49" s="99"/>
      <c r="O49" s="439"/>
      <c r="P49" s="195"/>
    </row>
    <row r="50" spans="2:16" ht="21" thickBot="1" x14ac:dyDescent="0.3">
      <c r="B50" s="199">
        <v>1</v>
      </c>
      <c r="C50" s="106" t="s">
        <v>60</v>
      </c>
      <c r="D50" s="107" t="s">
        <v>61</v>
      </c>
      <c r="E50" s="436">
        <f ca="1">VLOOKUP('Liste for tidtaking'!D5,'Liste for tidtaking'!D$5:H$78,5,FALSE)</f>
        <v>1.4249999999999998</v>
      </c>
      <c r="F50" s="206"/>
      <c r="G50" s="276"/>
      <c r="H50" s="136"/>
      <c r="J50" s="99"/>
      <c r="L50" s="438"/>
      <c r="M50" s="433"/>
      <c r="N50" s="99"/>
      <c r="O50" s="439"/>
      <c r="P50" s="195"/>
    </row>
    <row r="51" spans="2:16" ht="21" thickBot="1" x14ac:dyDescent="0.3">
      <c r="B51" s="199">
        <f t="shared" ref="B51:B73" si="5">B50+1</f>
        <v>2</v>
      </c>
      <c r="C51" s="106" t="s">
        <v>67</v>
      </c>
      <c r="D51" s="107" t="s">
        <v>68</v>
      </c>
      <c r="E51" s="436">
        <f ca="1">VLOOKUP('Liste for tidtaking'!D7,'Liste for tidtaking'!D$5:H$78,5,FALSE)</f>
        <v>1.5329999999999997</v>
      </c>
      <c r="F51" s="208"/>
      <c r="G51" s="135"/>
      <c r="H51" s="136"/>
      <c r="J51" s="99"/>
      <c r="L51" s="438"/>
      <c r="M51" s="433"/>
      <c r="N51" s="99"/>
      <c r="O51" s="434"/>
      <c r="P51" s="195"/>
    </row>
    <row r="52" spans="2:16" ht="21" thickBot="1" x14ac:dyDescent="0.3">
      <c r="B52" s="199">
        <f t="shared" si="5"/>
        <v>3</v>
      </c>
      <c r="C52" s="106" t="s">
        <v>71</v>
      </c>
      <c r="D52" s="107" t="s">
        <v>72</v>
      </c>
      <c r="E52" s="436">
        <f ca="1">VLOOKUP('Liste for tidtaking'!D10,'Liste for tidtaking'!D$5:H$78,5,FALSE)</f>
        <v>1.6049999999999998</v>
      </c>
      <c r="F52" s="209"/>
      <c r="G52" s="135"/>
      <c r="H52" s="136"/>
      <c r="J52" s="99"/>
      <c r="L52" s="438"/>
      <c r="M52" s="433"/>
      <c r="N52" s="99"/>
      <c r="O52" s="434"/>
      <c r="P52" s="195"/>
    </row>
    <row r="53" spans="2:16" ht="21" thickBot="1" x14ac:dyDescent="0.3">
      <c r="B53" s="199">
        <f t="shared" si="5"/>
        <v>4</v>
      </c>
      <c r="C53" s="106" t="s">
        <v>73</v>
      </c>
      <c r="D53" s="107" t="s">
        <v>74</v>
      </c>
      <c r="E53" s="436">
        <f ca="1">VLOOKUP('Liste for tidtaking'!D11,'Liste for tidtaking'!D$5:H$78,5,FALSE)</f>
        <v>1.5689999999999997</v>
      </c>
      <c r="F53" s="209"/>
      <c r="G53" s="135"/>
      <c r="H53" s="136"/>
      <c r="I53" s="350"/>
      <c r="J53" s="99"/>
      <c r="L53" s="438"/>
      <c r="M53" s="495"/>
      <c r="N53" s="99"/>
      <c r="O53" s="439"/>
      <c r="P53" s="195"/>
    </row>
    <row r="54" spans="2:16" ht="21" thickBot="1" x14ac:dyDescent="0.3">
      <c r="B54" s="199">
        <f t="shared" si="5"/>
        <v>5</v>
      </c>
      <c r="C54" s="106" t="s">
        <v>75</v>
      </c>
      <c r="D54" s="107" t="s">
        <v>76</v>
      </c>
      <c r="E54" s="436">
        <f ca="1">VLOOKUP('Liste for tidtaking'!D12,'Liste for tidtaking'!D$5:H$78,5,FALSE)</f>
        <v>2.1669999999999998</v>
      </c>
      <c r="F54" s="211"/>
      <c r="G54" s="18"/>
      <c r="H54" s="136"/>
      <c r="L54" s="438"/>
      <c r="M54" s="431"/>
      <c r="N54" s="99"/>
      <c r="O54" s="434"/>
    </row>
    <row r="55" spans="2:16" ht="21" thickBot="1" x14ac:dyDescent="0.3">
      <c r="B55" s="199">
        <f t="shared" si="5"/>
        <v>6</v>
      </c>
      <c r="C55" s="106" t="s">
        <v>272</v>
      </c>
      <c r="D55" s="107" t="s">
        <v>319</v>
      </c>
      <c r="E55" s="436">
        <f ca="1">VLOOKUP('Liste for tidtaking'!D14,'Liste for tidtaking'!D$5:H$78,5,FALSE)</f>
        <v>1.6541999999999997</v>
      </c>
      <c r="F55" s="208"/>
      <c r="G55" s="135"/>
      <c r="H55" s="136"/>
      <c r="I55" s="350"/>
      <c r="J55" s="99"/>
      <c r="L55" s="438"/>
      <c r="M55" s="433"/>
      <c r="N55" s="99"/>
      <c r="O55" s="434"/>
      <c r="P55" s="195"/>
    </row>
    <row r="56" spans="2:16" ht="21" thickBot="1" x14ac:dyDescent="0.3">
      <c r="B56" s="199">
        <f t="shared" si="5"/>
        <v>7</v>
      </c>
      <c r="C56" s="106" t="s">
        <v>83</v>
      </c>
      <c r="D56" s="107" t="s">
        <v>84</v>
      </c>
      <c r="E56" s="436">
        <f ca="1">VLOOKUP('Liste for tidtaking'!D18,'Liste for tidtaking'!D$5:H$78,5,FALSE)</f>
        <v>2.0029999999999997</v>
      </c>
      <c r="F56" s="209"/>
      <c r="G56" s="18"/>
      <c r="H56" s="136"/>
      <c r="I56" s="350"/>
      <c r="J56" s="99"/>
      <c r="L56" s="438"/>
      <c r="M56" s="433"/>
      <c r="N56" s="99"/>
      <c r="O56" s="434"/>
      <c r="P56" s="195"/>
    </row>
    <row r="57" spans="2:16" ht="21" thickBot="1" x14ac:dyDescent="0.3">
      <c r="B57" s="199">
        <f t="shared" si="5"/>
        <v>8</v>
      </c>
      <c r="C57" s="106" t="s">
        <v>85</v>
      </c>
      <c r="D57" s="107" t="s">
        <v>86</v>
      </c>
      <c r="E57" s="436">
        <f ca="1">VLOOKUP('Liste for tidtaking'!D19,'Liste for tidtaking'!D$5:H$78,5,FALSE)</f>
        <v>2.8169999999999993</v>
      </c>
      <c r="F57" s="208"/>
      <c r="G57" s="135"/>
      <c r="H57" s="136"/>
      <c r="L57" s="438"/>
      <c r="M57" s="431"/>
      <c r="N57" s="99"/>
      <c r="O57" s="434"/>
    </row>
    <row r="58" spans="2:16" ht="21" thickBot="1" x14ac:dyDescent="0.3">
      <c r="B58" s="199">
        <f t="shared" si="5"/>
        <v>9</v>
      </c>
      <c r="C58" s="106" t="s">
        <v>93</v>
      </c>
      <c r="D58" s="107" t="s">
        <v>94</v>
      </c>
      <c r="E58" s="436">
        <f ca="1">VLOOKUP('Liste for tidtaking'!D24,'Liste for tidtaking'!D$5:H$78,5,FALSE)</f>
        <v>1.5329999999999997</v>
      </c>
      <c r="F58" s="208"/>
      <c r="G58" s="18"/>
      <c r="H58" s="136"/>
      <c r="J58" s="99"/>
      <c r="L58" s="438"/>
      <c r="M58" s="433"/>
      <c r="N58" s="99"/>
      <c r="O58" s="434"/>
      <c r="P58" s="195"/>
    </row>
    <row r="59" spans="2:16" ht="21" thickBot="1" x14ac:dyDescent="0.3">
      <c r="B59" s="199">
        <f t="shared" si="5"/>
        <v>10</v>
      </c>
      <c r="C59" s="106" t="s">
        <v>63</v>
      </c>
      <c r="D59" s="107" t="s">
        <v>106</v>
      </c>
      <c r="E59" s="436">
        <f ca="1">VLOOKUP('Liste for tidtaking'!D33,'Liste for tidtaking'!D$5:H$78,5,FALSE)</f>
        <v>1.8549999999999998</v>
      </c>
      <c r="F59" s="208"/>
      <c r="G59" s="18"/>
      <c r="H59" s="136"/>
      <c r="I59" s="350"/>
      <c r="J59" s="99"/>
      <c r="L59" s="438"/>
      <c r="M59" s="437"/>
      <c r="N59" s="99"/>
      <c r="O59" s="439"/>
      <c r="P59" s="195"/>
    </row>
    <row r="60" spans="2:16" ht="21" thickBot="1" x14ac:dyDescent="0.3">
      <c r="B60" s="199">
        <f t="shared" si="5"/>
        <v>11</v>
      </c>
      <c r="C60" s="106" t="s">
        <v>117</v>
      </c>
      <c r="D60" s="107" t="s">
        <v>118</v>
      </c>
      <c r="E60" s="436">
        <f ca="1">VLOOKUP('Liste for tidtaking'!D41,'Liste for tidtaking'!D$5:H$78,5,FALSE)</f>
        <v>2.2989999999999995</v>
      </c>
      <c r="F60" s="209"/>
      <c r="G60" s="135"/>
      <c r="H60" s="136"/>
      <c r="I60" s="350"/>
      <c r="J60" s="99"/>
      <c r="L60" s="438"/>
      <c r="M60" s="495"/>
      <c r="N60" s="99"/>
      <c r="O60" s="439"/>
      <c r="P60" s="195"/>
    </row>
    <row r="61" spans="2:16" ht="21" thickBot="1" x14ac:dyDescent="0.3">
      <c r="B61" s="199">
        <f t="shared" si="5"/>
        <v>12</v>
      </c>
      <c r="C61" s="113" t="s">
        <v>121</v>
      </c>
      <c r="D61" s="201" t="s">
        <v>122</v>
      </c>
      <c r="E61" s="436">
        <f ca="1">VLOOKUP('Liste for tidtaking'!D43,'Liste for tidtaking'!D$5:H$78,5,FALSE)</f>
        <v>1.4609999999999999</v>
      </c>
      <c r="F61" s="282"/>
      <c r="G61" s="86"/>
      <c r="H61" s="136"/>
      <c r="I61" s="350"/>
      <c r="J61" s="99"/>
      <c r="L61" s="438"/>
      <c r="M61" s="495"/>
      <c r="N61" s="99"/>
      <c r="O61" s="439"/>
      <c r="P61" s="195"/>
    </row>
    <row r="62" spans="2:16" ht="21" thickBot="1" x14ac:dyDescent="0.3">
      <c r="B62" s="199">
        <f t="shared" si="5"/>
        <v>13</v>
      </c>
      <c r="C62" s="113" t="s">
        <v>348</v>
      </c>
      <c r="D62" s="201" t="s">
        <v>349</v>
      </c>
      <c r="E62" s="436"/>
      <c r="F62" s="210"/>
      <c r="G62" s="135"/>
      <c r="H62" s="136"/>
      <c r="L62" s="438"/>
      <c r="M62" s="431"/>
      <c r="N62" s="99"/>
      <c r="O62" s="439"/>
    </row>
    <row r="63" spans="2:16" ht="21" thickBot="1" x14ac:dyDescent="0.3">
      <c r="B63" s="199">
        <f t="shared" si="5"/>
        <v>14</v>
      </c>
      <c r="C63" s="113" t="s">
        <v>125</v>
      </c>
      <c r="D63" s="108" t="s">
        <v>126</v>
      </c>
      <c r="E63" s="436">
        <f ca="1">VLOOKUP('Liste for tidtaking'!D47,'Liste for tidtaking'!D$5:H$78,5,FALSE)</f>
        <v>1.9489999999999998</v>
      </c>
      <c r="F63" s="282"/>
      <c r="G63" s="277"/>
      <c r="H63" s="136"/>
      <c r="L63" s="438"/>
      <c r="M63" s="431"/>
      <c r="N63" s="99"/>
      <c r="O63" s="434"/>
    </row>
    <row r="64" spans="2:16" ht="21" thickBot="1" x14ac:dyDescent="0.3">
      <c r="B64" s="199">
        <f t="shared" si="5"/>
        <v>15</v>
      </c>
      <c r="C64" s="113" t="s">
        <v>129</v>
      </c>
      <c r="D64" s="201" t="s">
        <v>130</v>
      </c>
      <c r="E64" s="436">
        <f ca="1">VLOOKUP('Liste for tidtaking'!D49,'Liste for tidtaking'!D$5:H$78,5,FALSE)</f>
        <v>2.0769999999999995</v>
      </c>
      <c r="F64" s="282"/>
      <c r="G64" s="135"/>
      <c r="H64" s="136"/>
      <c r="J64" s="99"/>
      <c r="L64" s="438"/>
      <c r="M64" s="433"/>
      <c r="N64" s="99"/>
      <c r="O64" s="434"/>
      <c r="P64" s="195"/>
    </row>
    <row r="65" spans="2:18" ht="21" thickBot="1" x14ac:dyDescent="0.3">
      <c r="B65" s="199">
        <f t="shared" si="5"/>
        <v>16</v>
      </c>
      <c r="C65" s="113" t="s">
        <v>133</v>
      </c>
      <c r="D65" s="201" t="s">
        <v>134</v>
      </c>
      <c r="E65" s="436">
        <f ca="1">VLOOKUP('Liste for tidtaking'!D51,'Liste for tidtaking'!D$5:H$78,5,FALSE)</f>
        <v>2.4469999999999996</v>
      </c>
      <c r="F65" s="282"/>
      <c r="G65" s="135"/>
      <c r="H65" s="136"/>
      <c r="I65" s="350"/>
      <c r="J65" s="99"/>
      <c r="L65" s="438"/>
      <c r="M65" s="495"/>
      <c r="N65" s="99"/>
      <c r="O65" s="439"/>
      <c r="P65" s="195"/>
    </row>
    <row r="66" spans="2:18" ht="21" thickBot="1" x14ac:dyDescent="0.3">
      <c r="B66" s="199">
        <f t="shared" si="5"/>
        <v>17</v>
      </c>
      <c r="C66" s="113" t="s">
        <v>73</v>
      </c>
      <c r="D66" s="108" t="s">
        <v>140</v>
      </c>
      <c r="E66" s="436">
        <f ca="1">VLOOKUP('Liste for tidtaking'!D55,'Liste for tidtaking'!D$5:H$78,5,FALSE)</f>
        <v>1.7049999999999998</v>
      </c>
      <c r="F66" s="210"/>
      <c r="G66" s="103"/>
      <c r="H66" s="136"/>
      <c r="L66" s="438"/>
      <c r="M66" s="431"/>
      <c r="N66" s="99"/>
      <c r="O66" s="434"/>
    </row>
    <row r="67" spans="2:18" ht="21" thickBot="1" x14ac:dyDescent="0.3">
      <c r="B67" s="199">
        <f t="shared" si="5"/>
        <v>18</v>
      </c>
      <c r="C67" s="113" t="s">
        <v>141</v>
      </c>
      <c r="D67" s="108" t="s">
        <v>142</v>
      </c>
      <c r="E67" s="436">
        <f ca="1">VLOOKUP('Liste for tidtaking'!D56,'Liste for tidtaking'!D$5:H$78,5,FALSE)</f>
        <v>1.8421999999999998</v>
      </c>
      <c r="F67" s="210"/>
      <c r="G67" s="18"/>
      <c r="H67" s="136"/>
      <c r="L67" s="438"/>
      <c r="M67" s="431"/>
      <c r="N67" s="99"/>
      <c r="O67" s="434"/>
    </row>
    <row r="68" spans="2:18" ht="21" thickBot="1" x14ac:dyDescent="0.3">
      <c r="B68" s="199">
        <f t="shared" si="5"/>
        <v>19</v>
      </c>
      <c r="C68" s="113" t="s">
        <v>145</v>
      </c>
      <c r="D68" s="108" t="s">
        <v>146</v>
      </c>
      <c r="E68" s="436">
        <f ca="1">VLOOKUP('Liste for tidtaking'!D58,'Liste for tidtaking'!D$5:H$78,5,FALSE)</f>
        <v>1.5689999999999997</v>
      </c>
      <c r="F68" s="210"/>
      <c r="G68" s="18"/>
      <c r="H68" s="136"/>
      <c r="L68" s="438"/>
      <c r="M68" s="431"/>
      <c r="N68" s="99"/>
      <c r="O68" s="434"/>
    </row>
    <row r="69" spans="2:18" ht="21" thickBot="1" x14ac:dyDescent="0.3">
      <c r="B69" s="199">
        <f t="shared" si="5"/>
        <v>20</v>
      </c>
      <c r="C69" s="108" t="s">
        <v>152</v>
      </c>
      <c r="D69" s="108" t="s">
        <v>153</v>
      </c>
      <c r="E69" s="436">
        <f ca="1">VLOOKUP('Liste for tidtaking'!D63,'Liste for tidtaking'!D$5:H$78,5,FALSE)</f>
        <v>1.8049999999999997</v>
      </c>
      <c r="F69" s="17"/>
      <c r="G69" s="18"/>
      <c r="H69" s="136"/>
      <c r="L69" s="438"/>
      <c r="M69" s="431"/>
      <c r="N69" s="99"/>
      <c r="O69" s="434"/>
    </row>
    <row r="70" spans="2:18" ht="21" thickBot="1" x14ac:dyDescent="0.3">
      <c r="B70" s="199">
        <f t="shared" si="5"/>
        <v>21</v>
      </c>
      <c r="C70" s="108" t="s">
        <v>156</v>
      </c>
      <c r="D70" s="108" t="s">
        <v>157</v>
      </c>
      <c r="E70" s="436">
        <f ca="1">VLOOKUP('Liste for tidtaking'!D65,'Liste for tidtaking'!D$5:H$78,5,FALSE)</f>
        <v>1.8777999999999997</v>
      </c>
      <c r="F70" s="86"/>
      <c r="G70" s="135"/>
      <c r="H70" s="136"/>
      <c r="I70" s="350"/>
      <c r="J70" s="99"/>
      <c r="L70" s="438"/>
      <c r="M70" s="433"/>
      <c r="N70" s="99"/>
      <c r="O70" s="434"/>
      <c r="P70" s="195"/>
    </row>
    <row r="71" spans="2:18" ht="21" thickBot="1" x14ac:dyDescent="0.3">
      <c r="B71" s="199">
        <f t="shared" si="5"/>
        <v>22</v>
      </c>
      <c r="C71" s="108" t="s">
        <v>158</v>
      </c>
      <c r="D71" s="108" t="s">
        <v>159</v>
      </c>
      <c r="E71" s="436"/>
      <c r="F71" s="17"/>
      <c r="G71" s="135"/>
      <c r="H71" s="136"/>
      <c r="L71" s="438"/>
      <c r="M71" s="495"/>
      <c r="N71" s="99"/>
      <c r="O71" s="439"/>
    </row>
    <row r="72" spans="2:18" ht="21" thickBot="1" x14ac:dyDescent="0.3">
      <c r="B72" s="199">
        <f t="shared" si="5"/>
        <v>23</v>
      </c>
      <c r="C72" s="108" t="s">
        <v>303</v>
      </c>
      <c r="D72" s="108" t="s">
        <v>318</v>
      </c>
      <c r="E72" s="436">
        <f ca="1">VLOOKUP('Liste for tidtaking'!D66,'Liste for tidtaking'!D$5:H$78,5,FALSE)</f>
        <v>1.6833999999999998</v>
      </c>
      <c r="F72" s="86"/>
      <c r="G72" s="86"/>
      <c r="H72" s="136"/>
      <c r="I72" s="350"/>
      <c r="J72" s="99"/>
      <c r="L72" s="438"/>
      <c r="M72" s="495"/>
      <c r="N72" s="99"/>
      <c r="O72" s="439"/>
      <c r="P72" s="195"/>
    </row>
    <row r="73" spans="2:18" ht="21" thickBot="1" x14ac:dyDescent="0.3">
      <c r="B73" s="199">
        <f t="shared" si="5"/>
        <v>24</v>
      </c>
      <c r="C73" s="108" t="s">
        <v>301</v>
      </c>
      <c r="D73" s="108" t="s">
        <v>317</v>
      </c>
      <c r="E73" s="436">
        <f ca="1">VLOOKUP('Liste for tidtaking'!D67,'Liste for tidtaking'!D$5:H$78,5,FALSE)</f>
        <v>1.6833999999999998</v>
      </c>
      <c r="F73" s="86"/>
      <c r="G73" s="86"/>
      <c r="H73" s="136"/>
      <c r="I73" s="350"/>
      <c r="J73" s="99"/>
      <c r="L73" s="438"/>
      <c r="M73" s="521"/>
      <c r="N73" s="522"/>
      <c r="O73" s="523"/>
      <c r="P73" s="195"/>
      <c r="R73" s="114"/>
    </row>
    <row r="74" spans="2:18" ht="19" x14ac:dyDescent="0.25">
      <c r="B74" s="39"/>
      <c r="C74" s="39"/>
      <c r="D74" s="39"/>
      <c r="F74" s="15"/>
      <c r="G74" s="103"/>
      <c r="I74" s="350"/>
      <c r="J74" s="99"/>
      <c r="L74" s="438"/>
      <c r="M74" s="350"/>
      <c r="N74" s="99"/>
      <c r="O74" s="438"/>
      <c r="R74" s="114"/>
    </row>
    <row r="75" spans="2:18" ht="19" x14ac:dyDescent="0.25">
      <c r="B75" s="39"/>
      <c r="C75" s="39"/>
      <c r="D75" s="39"/>
      <c r="F75" s="15"/>
      <c r="G75" s="103"/>
      <c r="I75" s="350"/>
      <c r="J75" s="99"/>
      <c r="L75" s="438"/>
      <c r="M75" s="350"/>
      <c r="N75" s="99"/>
      <c r="O75" s="438"/>
      <c r="R75" s="114"/>
    </row>
    <row r="76" spans="2:18" ht="19" x14ac:dyDescent="0.25">
      <c r="B76" s="39"/>
      <c r="C76" s="39"/>
      <c r="D76" s="39"/>
      <c r="F76" s="15"/>
      <c r="G76" s="103"/>
      <c r="I76" s="350"/>
      <c r="J76" s="99"/>
      <c r="L76" s="438"/>
      <c r="M76" s="350"/>
      <c r="N76" s="99"/>
      <c r="O76" s="438"/>
      <c r="R76" s="114"/>
    </row>
    <row r="77" spans="2:18" ht="19" x14ac:dyDescent="0.25">
      <c r="B77" s="39"/>
      <c r="C77" s="39"/>
      <c r="D77" s="39"/>
      <c r="F77" s="15"/>
      <c r="G77" s="103"/>
      <c r="I77" s="350"/>
      <c r="J77" s="99"/>
      <c r="L77" s="438"/>
      <c r="M77" s="350"/>
      <c r="N77" s="99"/>
      <c r="O77" s="438"/>
      <c r="R77" s="114"/>
    </row>
    <row r="78" spans="2:18" x14ac:dyDescent="0.2">
      <c r="D78" t="s">
        <v>173</v>
      </c>
      <c r="F78" s="196">
        <f>COUNT(F8:F73)+COUNTIF(F8:F73,"Brutt")+COUNTIF(F8:F73,"(*)")</f>
        <v>5</v>
      </c>
      <c r="G78" s="196">
        <f>COUNT(G8:G73)+COUNTIF(G8:G73,"Brutt")+COUNTIF(G8:G73,"(*)")</f>
        <v>23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IF(SUM(F8:F73)=0," ",AVERAGE(F8:F73))</f>
        <v>2.7714120370370372E-2</v>
      </c>
      <c r="G80" s="103">
        <f>IF(SUM(G8:G73)=0," ",AVERAGE(G8:G73))</f>
        <v>3.1556134259259259E-2</v>
      </c>
      <c r="H80" s="103">
        <f>IF(SUM(F8:H73)=0," ",AVERAGE(F8:H73))</f>
        <v>3.0915798611111118E-2</v>
      </c>
    </row>
    <row r="81" spans="6:7" x14ac:dyDescent="0.2">
      <c r="F81" s="15"/>
      <c r="G81" s="15"/>
    </row>
    <row r="82" spans="6:7" x14ac:dyDescent="0.2">
      <c r="G82" s="15"/>
    </row>
  </sheetData>
  <autoFilter ref="B7:P73" xr:uid="{8BB1EE84-6088-EE48-95D5-1AF69D3BD102}">
    <sortState xmlns:xlrd2="http://schemas.microsoft.com/office/spreadsheetml/2017/richdata2" ref="B8:P73">
      <sortCondition ref="I7:I73"/>
    </sortState>
  </autoFilter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80F1-A5C2-4E45-BB34-925B9A631EC6}">
  <dimension ref="A1:U82"/>
  <sheetViews>
    <sheetView topLeftCell="A2" workbookViewId="0">
      <selection activeCell="K47" sqref="K47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21" x14ac:dyDescent="0.2">
      <c r="A1" s="15"/>
      <c r="G1" s="15"/>
    </row>
    <row r="2" spans="1:21" x14ac:dyDescent="0.2">
      <c r="G2" s="15"/>
    </row>
    <row r="3" spans="1:21" ht="26" x14ac:dyDescent="0.3">
      <c r="B3" s="21" t="s">
        <v>372</v>
      </c>
      <c r="C3" s="266" t="s">
        <v>373</v>
      </c>
      <c r="F3" s="15"/>
      <c r="G3" s="15"/>
    </row>
    <row r="4" spans="1:21" ht="17" thickBot="1" x14ac:dyDescent="0.25">
      <c r="B4" s="15"/>
      <c r="F4" s="15"/>
      <c r="G4" s="15"/>
    </row>
    <row r="5" spans="1:21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21" ht="20" thickBot="1" x14ac:dyDescent="0.3">
      <c r="B6" s="104"/>
      <c r="C6" s="198"/>
      <c r="D6" s="198"/>
      <c r="E6" s="198"/>
      <c r="F6" s="226">
        <v>1.4</v>
      </c>
      <c r="G6" s="204">
        <v>2.7</v>
      </c>
      <c r="H6" s="204"/>
      <c r="J6" s="194"/>
      <c r="K6" s="194"/>
      <c r="M6" s="431"/>
      <c r="O6" s="432"/>
    </row>
    <row r="7" spans="1:21" ht="20" thickBot="1" x14ac:dyDescent="0.3">
      <c r="B7" s="104"/>
      <c r="C7" s="212"/>
      <c r="D7" s="212"/>
      <c r="E7" s="212"/>
      <c r="F7" s="206"/>
      <c r="G7" s="200"/>
      <c r="H7" s="136"/>
      <c r="M7" s="431"/>
      <c r="O7" s="432"/>
      <c r="Q7" s="111" t="s">
        <v>201</v>
      </c>
    </row>
    <row r="8" spans="1:21" ht="21" thickBot="1" x14ac:dyDescent="0.3">
      <c r="B8" s="199">
        <f t="shared" ref="B8:B38" si="0">B7+1</f>
        <v>1</v>
      </c>
      <c r="C8" s="106" t="s">
        <v>135</v>
      </c>
      <c r="D8" s="107" t="s">
        <v>136</v>
      </c>
      <c r="E8" s="436">
        <f ca="1">VLOOKUP('Liste for tidtaking'!D52,'Liste for tidtaking'!D$5:H$78,5,FALSE)</f>
        <v>1.3989999999999998</v>
      </c>
      <c r="F8" s="209"/>
      <c r="G8" s="86">
        <v>2.1874999999999999E-2</v>
      </c>
      <c r="H8" s="136"/>
      <c r="I8" s="350">
        <f t="shared" ref="I8:I35" si="1">IF(F8&gt;0,F8/F$6,G8/G$6)</f>
        <v>8.1018518518518514E-3</v>
      </c>
      <c r="K8">
        <v>1</v>
      </c>
      <c r="L8" s="438">
        <f t="shared" ref="L8:L37" si="2">1-(K8-0.5)/(F$78+G$78)</f>
        <v>0.98275862068965514</v>
      </c>
      <c r="M8" s="495">
        <f t="shared" ref="M8:M35" ca="1" si="3">I8/E8</f>
        <v>5.7911735896010383E-3</v>
      </c>
      <c r="N8" s="99">
        <v>5</v>
      </c>
      <c r="O8" s="439">
        <f t="shared" ref="O8:O37" si="4">1-(N8-0.5)/(F$78+G$78)</f>
        <v>0.84482758620689657</v>
      </c>
      <c r="P8" s="195"/>
      <c r="Q8" s="110" t="s">
        <v>202</v>
      </c>
      <c r="R8" s="110"/>
      <c r="S8" s="111" t="s">
        <v>203</v>
      </c>
      <c r="T8" s="219"/>
      <c r="U8" s="350"/>
    </row>
    <row r="9" spans="1:21" ht="21" thickBot="1" x14ac:dyDescent="0.3">
      <c r="B9" s="199">
        <f t="shared" si="0"/>
        <v>2</v>
      </c>
      <c r="C9" s="106" t="s">
        <v>121</v>
      </c>
      <c r="D9" s="107" t="s">
        <v>122</v>
      </c>
      <c r="E9" s="436">
        <f ca="1">VLOOKUP('Liste for tidtaking'!D43,'Liste for tidtaking'!D$5:H$78,5,FALSE)</f>
        <v>1.4609999999999999</v>
      </c>
      <c r="F9" s="209"/>
      <c r="G9" s="86">
        <v>2.2372685185185186E-2</v>
      </c>
      <c r="H9" s="136"/>
      <c r="I9" s="350">
        <f t="shared" si="1"/>
        <v>8.2861796982167356E-3</v>
      </c>
      <c r="J9" s="99"/>
      <c r="K9">
        <v>2</v>
      </c>
      <c r="L9" s="438">
        <f t="shared" si="2"/>
        <v>0.94827586206896552</v>
      </c>
      <c r="M9" s="495">
        <f t="shared" ca="1" si="3"/>
        <v>5.671580902270182E-3</v>
      </c>
      <c r="N9" s="99">
        <v>4</v>
      </c>
      <c r="O9" s="439">
        <f t="shared" si="4"/>
        <v>0.87931034482758619</v>
      </c>
      <c r="P9" s="195"/>
      <c r="Q9" s="110" t="s">
        <v>205</v>
      </c>
      <c r="R9" s="110"/>
      <c r="S9" s="111" t="s">
        <v>206</v>
      </c>
      <c r="T9" s="219"/>
      <c r="U9" s="350"/>
    </row>
    <row r="10" spans="1:21" ht="21" thickBot="1" x14ac:dyDescent="0.3">
      <c r="B10" s="199">
        <f t="shared" si="0"/>
        <v>3</v>
      </c>
      <c r="C10" s="106" t="s">
        <v>284</v>
      </c>
      <c r="D10" s="107" t="s">
        <v>285</v>
      </c>
      <c r="E10" s="436">
        <f ca="1">VLOOKUP('Liste for tidtaking'!D45,'Liste for tidtaking'!D$5:H$78,5,FALSE)</f>
        <v>1.3989999999999998</v>
      </c>
      <c r="F10" s="209"/>
      <c r="G10" s="135">
        <v>2.267361111111111E-2</v>
      </c>
      <c r="H10" s="136"/>
      <c r="I10" s="350">
        <f t="shared" si="1"/>
        <v>8.3976337448559667E-3</v>
      </c>
      <c r="J10" s="99"/>
      <c r="K10">
        <v>3</v>
      </c>
      <c r="L10" s="438">
        <f t="shared" si="2"/>
        <v>0.9137931034482758</v>
      </c>
      <c r="M10" s="495">
        <f t="shared" ca="1" si="3"/>
        <v>6.002597387316632E-3</v>
      </c>
      <c r="N10" s="99">
        <v>7</v>
      </c>
      <c r="O10" s="439">
        <f t="shared" si="4"/>
        <v>0.77586206896551724</v>
      </c>
      <c r="P10" s="195"/>
      <c r="Q10" s="110" t="s">
        <v>179</v>
      </c>
      <c r="R10" s="110"/>
      <c r="S10" s="111" t="s">
        <v>7</v>
      </c>
    </row>
    <row r="11" spans="1:21" ht="21" thickBot="1" x14ac:dyDescent="0.3">
      <c r="B11" s="199">
        <f t="shared" si="0"/>
        <v>4</v>
      </c>
      <c r="C11" s="106" t="s">
        <v>127</v>
      </c>
      <c r="D11" s="107" t="s">
        <v>128</v>
      </c>
      <c r="E11" s="436">
        <f ca="1">VLOOKUP('Liste for tidtaking'!D48,'Liste for tidtaking'!D$5:H$78,5,FALSE)</f>
        <v>1.4969999999999999</v>
      </c>
      <c r="F11" s="209"/>
      <c r="G11" s="86">
        <v>2.3692129629629629E-2</v>
      </c>
      <c r="H11" s="136"/>
      <c r="I11" s="350">
        <f t="shared" si="1"/>
        <v>8.7748628257887512E-3</v>
      </c>
      <c r="J11" s="99">
        <f>(F11-INT(F11))*24*60*60*G$6/F$6+(G11-INT(G11))*24*60*60</f>
        <v>2047</v>
      </c>
      <c r="K11">
        <v>4</v>
      </c>
      <c r="L11" s="438">
        <f t="shared" si="2"/>
        <v>0.87931034482758619</v>
      </c>
      <c r="M11" s="495">
        <f t="shared" ca="1" si="3"/>
        <v>5.8616318141541425E-3</v>
      </c>
      <c r="N11" s="99">
        <v>6</v>
      </c>
      <c r="O11" s="439">
        <f t="shared" si="4"/>
        <v>0.81034482758620685</v>
      </c>
      <c r="P11" s="195"/>
      <c r="Q11" s="110" t="s">
        <v>287</v>
      </c>
      <c r="S11" s="111" t="s">
        <v>62</v>
      </c>
    </row>
    <row r="12" spans="1:21" ht="21" thickBot="1" x14ac:dyDescent="0.3">
      <c r="B12" s="199">
        <f t="shared" si="0"/>
        <v>5</v>
      </c>
      <c r="C12" s="106" t="s">
        <v>102</v>
      </c>
      <c r="D12" s="107" t="s">
        <v>103</v>
      </c>
      <c r="E12" s="436">
        <f ca="1">VLOOKUP('Liste for tidtaking'!D29,'Liste for tidtaking'!D$5:H$78,5,FALSE)</f>
        <v>1.4609999999999999</v>
      </c>
      <c r="F12" s="209"/>
      <c r="G12" s="135">
        <v>2.6516203703703705E-2</v>
      </c>
      <c r="H12" s="136"/>
      <c r="I12" s="350">
        <f t="shared" si="1"/>
        <v>9.8208161865569275E-3</v>
      </c>
      <c r="J12" s="99">
        <f>(F12-INT(F12))*24*60*60*G$6/F$6+(G12-INT(G12))*24*60*60</f>
        <v>2291</v>
      </c>
      <c r="K12">
        <v>5</v>
      </c>
      <c r="L12" s="438">
        <f t="shared" si="2"/>
        <v>0.84482758620689657</v>
      </c>
      <c r="M12" s="495">
        <f t="shared" ca="1" si="3"/>
        <v>6.7219823316611417E-3</v>
      </c>
      <c r="N12" s="99">
        <v>14</v>
      </c>
      <c r="O12" s="439">
        <f t="shared" si="4"/>
        <v>0.53448275862068972</v>
      </c>
      <c r="P12" s="195"/>
      <c r="Q12" s="111" t="s">
        <v>208</v>
      </c>
    </row>
    <row r="13" spans="1:21" ht="21" thickBot="1" x14ac:dyDescent="0.3">
      <c r="B13" s="199">
        <f t="shared" si="0"/>
        <v>6</v>
      </c>
      <c r="C13" s="106" t="s">
        <v>89</v>
      </c>
      <c r="D13" s="107" t="s">
        <v>320</v>
      </c>
      <c r="E13" s="436">
        <f ca="1">VLOOKUP('Liste for tidtaking'!D22,'Liste for tidtaking'!D$5:H$78,5,FALSE)</f>
        <v>1.7549999999999999</v>
      </c>
      <c r="F13" s="209"/>
      <c r="G13" s="135">
        <v>2.6851851851851852E-2</v>
      </c>
      <c r="H13" s="136"/>
      <c r="I13" s="350">
        <f t="shared" si="1"/>
        <v>9.9451303155006863E-3</v>
      </c>
      <c r="J13" s="99">
        <f>(F13-INT(F13))*24*60*60*G$6/F$6+(G13-INT(G13))*24*60*60</f>
        <v>2320.0000000000005</v>
      </c>
      <c r="K13">
        <v>6</v>
      </c>
      <c r="L13" s="438">
        <f t="shared" si="2"/>
        <v>0.81034482758620685</v>
      </c>
      <c r="M13" s="495">
        <f t="shared" ca="1" si="3"/>
        <v>5.6667409205132116E-3</v>
      </c>
      <c r="N13" s="99">
        <v>3</v>
      </c>
      <c r="O13" s="439">
        <f t="shared" si="4"/>
        <v>0.9137931034482758</v>
      </c>
      <c r="P13" s="195"/>
      <c r="Q13" s="111"/>
    </row>
    <row r="14" spans="1:21" ht="21" thickBot="1" x14ac:dyDescent="0.3">
      <c r="B14" s="199">
        <f t="shared" si="0"/>
        <v>7</v>
      </c>
      <c r="C14" s="106" t="s">
        <v>107</v>
      </c>
      <c r="D14" s="107" t="s">
        <v>108</v>
      </c>
      <c r="E14" s="436">
        <f ca="1">VLOOKUP('Liste for tidtaking'!D34,'Liste for tidtaking'!D$5:H$78,5,FALSE)</f>
        <v>1.6549999999999998</v>
      </c>
      <c r="F14" s="209"/>
      <c r="G14" s="135">
        <v>2.7129629629629629E-2</v>
      </c>
      <c r="H14" s="136"/>
      <c r="I14" s="350">
        <f t="shared" si="1"/>
        <v>1.0048010973936899E-2</v>
      </c>
      <c r="J14" s="99">
        <f>(F14-INT(F14))*24*60*60*G$6/F$6+(G14-INT(G14))*24*60*60</f>
        <v>2344</v>
      </c>
      <c r="K14" s="99">
        <v>7</v>
      </c>
      <c r="L14" s="438">
        <f t="shared" si="2"/>
        <v>0.77586206896551724</v>
      </c>
      <c r="M14" s="495">
        <f t="shared" ca="1" si="3"/>
        <v>6.0713057244331722E-3</v>
      </c>
      <c r="N14" s="99">
        <v>9</v>
      </c>
      <c r="O14" s="439">
        <f t="shared" si="4"/>
        <v>0.7068965517241379</v>
      </c>
      <c r="P14" s="195"/>
    </row>
    <row r="15" spans="1:21" ht="21" thickBot="1" x14ac:dyDescent="0.3">
      <c r="B15" s="199">
        <f t="shared" si="0"/>
        <v>8</v>
      </c>
      <c r="C15" s="106" t="s">
        <v>119</v>
      </c>
      <c r="D15" s="107" t="s">
        <v>120</v>
      </c>
      <c r="E15" s="436">
        <f ca="1">VLOOKUP('Liste for tidtaking'!D42,'Liste for tidtaking'!D$5:H$78,5,FALSE)</f>
        <v>1.6549999999999998</v>
      </c>
      <c r="F15" s="86"/>
      <c r="G15" s="86">
        <v>2.7418981481481482E-2</v>
      </c>
      <c r="H15" s="136"/>
      <c r="I15" s="350">
        <f t="shared" si="1"/>
        <v>1.0155178326474622E-2</v>
      </c>
      <c r="J15" s="99"/>
      <c r="K15">
        <v>8</v>
      </c>
      <c r="L15" s="438">
        <f t="shared" si="2"/>
        <v>0.74137931034482762</v>
      </c>
      <c r="M15" s="495">
        <f t="shared" ca="1" si="3"/>
        <v>6.136059411767144E-3</v>
      </c>
      <c r="N15" s="99">
        <v>11</v>
      </c>
      <c r="O15" s="439">
        <f t="shared" si="4"/>
        <v>0.63793103448275867</v>
      </c>
      <c r="P15" s="195"/>
    </row>
    <row r="16" spans="1:21" ht="21" thickBot="1" x14ac:dyDescent="0.3">
      <c r="B16" s="199">
        <f t="shared" si="0"/>
        <v>9</v>
      </c>
      <c r="C16" s="106" t="s">
        <v>137</v>
      </c>
      <c r="D16" s="107" t="s">
        <v>321</v>
      </c>
      <c r="E16" s="436">
        <f ca="1">VLOOKUP('Liste for tidtaking'!D54,'Liste for tidtaking'!D$5:H$78,5,FALSE)</f>
        <v>1.5329999999999997</v>
      </c>
      <c r="F16" s="209"/>
      <c r="G16" s="86">
        <v>2.7662037037037037E-2</v>
      </c>
      <c r="H16" s="136"/>
      <c r="I16" s="350">
        <f t="shared" si="1"/>
        <v>1.024519890260631E-2</v>
      </c>
      <c r="J16" s="99">
        <f>(F16-INT(F16))*24*60*60*G$6/F$6+(G16-INT(G16))*24*60*60</f>
        <v>2389.9999999999995</v>
      </c>
      <c r="K16">
        <v>9</v>
      </c>
      <c r="L16" s="438">
        <f t="shared" si="2"/>
        <v>0.7068965517241379</v>
      </c>
      <c r="M16" s="495">
        <f t="shared" ca="1" si="3"/>
        <v>6.6831043069838954E-3</v>
      </c>
      <c r="N16" s="99">
        <v>13</v>
      </c>
      <c r="O16" s="439">
        <f t="shared" si="4"/>
        <v>0.56896551724137934</v>
      </c>
      <c r="P16" s="195"/>
    </row>
    <row r="17" spans="2:16" ht="21" thickBot="1" x14ac:dyDescent="0.3">
      <c r="B17" s="199">
        <f t="shared" si="0"/>
        <v>10</v>
      </c>
      <c r="C17" s="106" t="s">
        <v>63</v>
      </c>
      <c r="D17" s="107" t="s">
        <v>99</v>
      </c>
      <c r="E17" s="436">
        <f ca="1">VLOOKUP('Liste for tidtaking'!D27,'Liste for tidtaking'!D$5:H$78,5,FALSE)</f>
        <v>1.4969999999999999</v>
      </c>
      <c r="F17" s="209"/>
      <c r="G17" s="135">
        <v>2.7777777777777776E-2</v>
      </c>
      <c r="H17" s="136"/>
      <c r="I17" s="350">
        <f t="shared" si="1"/>
        <v>1.0288065843621397E-2</v>
      </c>
      <c r="J17" s="99">
        <f>(F17-INT(F17))*24*60*60*G$6/F$6+(G17-INT(G17))*24*60*60</f>
        <v>2400</v>
      </c>
      <c r="K17">
        <v>10</v>
      </c>
      <c r="L17" s="438">
        <f t="shared" si="2"/>
        <v>0.67241379310344829</v>
      </c>
      <c r="M17" s="495">
        <f t="shared" ca="1" si="3"/>
        <v>6.8724554733609871E-3</v>
      </c>
      <c r="N17" s="99">
        <v>16</v>
      </c>
      <c r="O17" s="439">
        <f t="shared" si="4"/>
        <v>0.46551724137931039</v>
      </c>
      <c r="P17" s="195"/>
    </row>
    <row r="18" spans="2:16" ht="21" thickBot="1" x14ac:dyDescent="0.3">
      <c r="B18" s="199">
        <f t="shared" si="0"/>
        <v>11</v>
      </c>
      <c r="C18" s="106" t="s">
        <v>139</v>
      </c>
      <c r="D18" s="107" t="s">
        <v>138</v>
      </c>
      <c r="E18" s="436">
        <f ca="1">VLOOKUP('Liste for tidtaking'!D53,'Liste for tidtaking'!D$5:H$78,5,FALSE)</f>
        <v>2.0362</v>
      </c>
      <c r="F18" s="209"/>
      <c r="G18" s="135">
        <v>2.7824074074074074E-2</v>
      </c>
      <c r="H18" s="136"/>
      <c r="I18" s="350">
        <f t="shared" si="1"/>
        <v>1.0305212620027433E-2</v>
      </c>
      <c r="J18" s="99">
        <f>(F18-INT(F18))*24*60*60*G$6/F$6+(G18-INT(G18))*24*60*60</f>
        <v>2404</v>
      </c>
      <c r="K18">
        <v>11</v>
      </c>
      <c r="L18" s="438">
        <f t="shared" si="2"/>
        <v>0.63793103448275867</v>
      </c>
      <c r="M18" s="495">
        <f t="shared" ca="1" si="3"/>
        <v>5.0610021707236195E-3</v>
      </c>
      <c r="N18" s="99">
        <v>1</v>
      </c>
      <c r="O18" s="439">
        <f t="shared" si="4"/>
        <v>0.98275862068965514</v>
      </c>
      <c r="P18" s="195"/>
    </row>
    <row r="19" spans="2:16" ht="21" thickBot="1" x14ac:dyDescent="0.3">
      <c r="B19" s="199">
        <f t="shared" si="0"/>
        <v>12</v>
      </c>
      <c r="C19" s="106" t="s">
        <v>117</v>
      </c>
      <c r="D19" s="107" t="s">
        <v>166</v>
      </c>
      <c r="E19" s="436">
        <f ca="1">VLOOKUP('Liste for tidtaking'!D71,'Liste for tidtaking'!D$5:H$78,5,FALSE)</f>
        <v>1.7049999999999998</v>
      </c>
      <c r="F19" s="209"/>
      <c r="G19" s="86">
        <v>2.8009259259259258E-2</v>
      </c>
      <c r="H19" s="136"/>
      <c r="I19" s="350">
        <f t="shared" si="1"/>
        <v>1.0373799725651577E-2</v>
      </c>
      <c r="J19" s="99">
        <f>(F19-INT(F19))*24*60*60*G$6/F$6+(G19-INT(G19))*24*60*60</f>
        <v>2419.9999999999995</v>
      </c>
      <c r="K19">
        <v>12</v>
      </c>
      <c r="L19" s="438">
        <f t="shared" si="2"/>
        <v>0.60344827586206895</v>
      </c>
      <c r="M19" s="495">
        <f t="shared" ca="1" si="3"/>
        <v>6.0843400150449138E-3</v>
      </c>
      <c r="N19" s="99">
        <v>10</v>
      </c>
      <c r="O19" s="439">
        <f t="shared" si="4"/>
        <v>0.67241379310344829</v>
      </c>
      <c r="P19" s="195"/>
    </row>
    <row r="20" spans="2:16" ht="21" thickBot="1" x14ac:dyDescent="0.3">
      <c r="B20" s="199">
        <f t="shared" si="0"/>
        <v>13</v>
      </c>
      <c r="C20" s="106" t="s">
        <v>100</v>
      </c>
      <c r="D20" s="107" t="s">
        <v>101</v>
      </c>
      <c r="E20" s="436">
        <f ca="1">VLOOKUP('Liste for tidtaking'!D28,'Liste for tidtaking'!D$5:H$78,5,FALSE)</f>
        <v>1.3729999999999998</v>
      </c>
      <c r="F20" s="208"/>
      <c r="G20" s="135">
        <v>2.8043981481481482E-2</v>
      </c>
      <c r="H20" s="136"/>
      <c r="I20" s="350">
        <f t="shared" si="1"/>
        <v>1.0386659807956104E-2</v>
      </c>
      <c r="J20" s="99"/>
      <c r="K20">
        <v>13</v>
      </c>
      <c r="L20" s="438">
        <f t="shared" si="2"/>
        <v>0.56896551724137934</v>
      </c>
      <c r="M20" s="495">
        <f t="shared" ca="1" si="3"/>
        <v>7.5649379518981106E-3</v>
      </c>
      <c r="N20" s="99">
        <v>22</v>
      </c>
      <c r="O20" s="439">
        <f t="shared" si="4"/>
        <v>0.25862068965517238</v>
      </c>
      <c r="P20" s="195"/>
    </row>
    <row r="21" spans="2:16" ht="21" thickBot="1" x14ac:dyDescent="0.3">
      <c r="B21" s="199">
        <f t="shared" si="0"/>
        <v>14</v>
      </c>
      <c r="C21" s="106" t="s">
        <v>164</v>
      </c>
      <c r="D21" s="107" t="s">
        <v>165</v>
      </c>
      <c r="E21" s="436">
        <f ca="1">VLOOKUP('Liste for tidtaking'!D70,'Liste for tidtaking'!D$5:H$78,5,FALSE)</f>
        <v>1.4969999999999999</v>
      </c>
      <c r="F21" s="208"/>
      <c r="G21" s="135">
        <v>2.8645833333333332E-2</v>
      </c>
      <c r="H21" s="136"/>
      <c r="I21" s="350">
        <f t="shared" si="1"/>
        <v>1.0609567901234566E-2</v>
      </c>
      <c r="J21" s="99"/>
      <c r="K21">
        <v>14</v>
      </c>
      <c r="L21" s="438">
        <f t="shared" si="2"/>
        <v>0.53448275862068972</v>
      </c>
      <c r="M21" s="495">
        <f t="shared" ca="1" si="3"/>
        <v>7.0872197069035189E-3</v>
      </c>
      <c r="N21" s="99">
        <v>19</v>
      </c>
      <c r="O21" s="439">
        <f t="shared" si="4"/>
        <v>0.36206896551724133</v>
      </c>
      <c r="P21" s="195"/>
    </row>
    <row r="22" spans="2:16" ht="21" thickBot="1" x14ac:dyDescent="0.3">
      <c r="B22" s="199">
        <f t="shared" si="0"/>
        <v>15</v>
      </c>
      <c r="C22" s="106" t="s">
        <v>352</v>
      </c>
      <c r="D22" s="107" t="s">
        <v>353</v>
      </c>
      <c r="E22" s="436">
        <f ca="1">VLOOKUP('Liste for tidtaking'!D37,'Liste for tidtaking'!D$5:H$78,5,FALSE)</f>
        <v>1.6549999999999998</v>
      </c>
      <c r="F22" s="211"/>
      <c r="G22" s="135">
        <v>3.1261574074074074E-2</v>
      </c>
      <c r="H22" s="136"/>
      <c r="I22" s="350">
        <f t="shared" si="1"/>
        <v>1.1578360768175582E-2</v>
      </c>
      <c r="J22" s="99">
        <f>(F22-INT(F22))*24*60*60*G$6/F$6+(G22-INT(G22))*24*60*60</f>
        <v>2701</v>
      </c>
      <c r="K22">
        <v>15</v>
      </c>
      <c r="L22" s="438">
        <f t="shared" si="2"/>
        <v>0.5</v>
      </c>
      <c r="M22" s="495">
        <f t="shared" ca="1" si="3"/>
        <v>6.995988379562286E-3</v>
      </c>
      <c r="N22" s="99">
        <v>17</v>
      </c>
      <c r="O22" s="439">
        <f t="shared" si="4"/>
        <v>0.43103448275862066</v>
      </c>
    </row>
    <row r="23" spans="2:16" ht="21" thickBot="1" x14ac:dyDescent="0.3">
      <c r="B23" s="199">
        <f t="shared" si="0"/>
        <v>16</v>
      </c>
      <c r="C23" s="106" t="s">
        <v>95</v>
      </c>
      <c r="D23" s="107" t="s">
        <v>96</v>
      </c>
      <c r="E23" s="436">
        <f ca="1">VLOOKUP('Liste for tidtaking'!D25,'Liste for tidtaking'!D$5:H$78,5,FALSE)</f>
        <v>1.7049999999999998</v>
      </c>
      <c r="F23" s="209"/>
      <c r="G23" s="135">
        <v>3.1608796296296295E-2</v>
      </c>
      <c r="H23" s="136"/>
      <c r="I23" s="350">
        <f t="shared" si="1"/>
        <v>1.1706961591220848E-2</v>
      </c>
      <c r="J23" s="99"/>
      <c r="K23">
        <v>16</v>
      </c>
      <c r="L23" s="438">
        <f t="shared" si="2"/>
        <v>0.46551724137931039</v>
      </c>
      <c r="M23" s="495">
        <f t="shared" ca="1" si="3"/>
        <v>6.8662531326808499E-3</v>
      </c>
      <c r="N23" s="99">
        <v>15</v>
      </c>
      <c r="O23" s="439">
        <f t="shared" si="4"/>
        <v>0.5</v>
      </c>
      <c r="P23" s="195"/>
    </row>
    <row r="24" spans="2:16" ht="21" thickBot="1" x14ac:dyDescent="0.3">
      <c r="B24" s="199">
        <f t="shared" si="0"/>
        <v>17</v>
      </c>
      <c r="C24" s="106" t="s">
        <v>79</v>
      </c>
      <c r="D24" s="107" t="s">
        <v>147</v>
      </c>
      <c r="E24" s="436">
        <f ca="1">VLOOKUP('Liste for tidtaking'!D59,'Liste for tidtaking'!D$5:H$78,5,FALSE)</f>
        <v>1.9289999999999998</v>
      </c>
      <c r="F24" s="209">
        <v>1.6585648148148148E-2</v>
      </c>
      <c r="G24" s="135"/>
      <c r="H24" s="136"/>
      <c r="I24" s="350">
        <f t="shared" si="1"/>
        <v>1.1846891534391535E-2</v>
      </c>
      <c r="K24">
        <v>17</v>
      </c>
      <c r="L24" s="438">
        <f t="shared" si="2"/>
        <v>0.43103448275862066</v>
      </c>
      <c r="M24" s="495">
        <f t="shared" ca="1" si="3"/>
        <v>6.1414678768229834E-3</v>
      </c>
      <c r="N24" s="99">
        <v>12</v>
      </c>
      <c r="O24" s="439">
        <f t="shared" si="4"/>
        <v>0.60344827586206895</v>
      </c>
    </row>
    <row r="25" spans="2:16" ht="21" thickBot="1" x14ac:dyDescent="0.3">
      <c r="B25" s="199">
        <f t="shared" si="0"/>
        <v>18</v>
      </c>
      <c r="C25" s="106" t="s">
        <v>160</v>
      </c>
      <c r="D25" s="107" t="s">
        <v>161</v>
      </c>
      <c r="E25" s="436">
        <f ca="1">VLOOKUP('Liste for tidtaking'!D68,'Liste for tidtaking'!D$5:H$78,5,FALSE)</f>
        <v>2.2249999999999996</v>
      </c>
      <c r="F25" s="209">
        <v>1.7314814814814814E-2</v>
      </c>
      <c r="G25" s="18"/>
      <c r="H25" s="136"/>
      <c r="I25" s="350">
        <f t="shared" si="1"/>
        <v>1.2367724867724868E-2</v>
      </c>
      <c r="K25">
        <v>18</v>
      </c>
      <c r="L25" s="438">
        <f t="shared" si="2"/>
        <v>0.39655172413793105</v>
      </c>
      <c r="M25" s="495">
        <f t="shared" ca="1" si="3"/>
        <v>5.5585280304381434E-3</v>
      </c>
      <c r="N25" s="99">
        <v>2</v>
      </c>
      <c r="O25" s="439">
        <f t="shared" si="4"/>
        <v>0.94827586206896552</v>
      </c>
      <c r="P25" s="195"/>
    </row>
    <row r="26" spans="2:16" ht="21" thickBot="1" x14ac:dyDescent="0.3">
      <c r="B26" s="199">
        <f t="shared" si="0"/>
        <v>19</v>
      </c>
      <c r="C26" s="106" t="s">
        <v>150</v>
      </c>
      <c r="D26" s="107" t="s">
        <v>151</v>
      </c>
      <c r="E26" s="436">
        <f ca="1">VLOOKUP('Liste for tidtaking'!D62,'Liste for tidtaking'!D$5:H$78,5,FALSE)</f>
        <v>1.8065999999999998</v>
      </c>
      <c r="F26" s="208"/>
      <c r="G26" s="135">
        <v>3.4340277777777775E-2</v>
      </c>
      <c r="H26" s="136"/>
      <c r="I26" s="350">
        <f t="shared" si="1"/>
        <v>1.2718621399176953E-2</v>
      </c>
      <c r="J26" s="99"/>
      <c r="K26">
        <v>19</v>
      </c>
      <c r="L26" s="438">
        <f t="shared" si="2"/>
        <v>0.36206896551724133</v>
      </c>
      <c r="M26" s="495">
        <f t="shared" ca="1" si="3"/>
        <v>7.0400871245305851E-3</v>
      </c>
      <c r="N26" s="99">
        <v>18</v>
      </c>
      <c r="O26" s="439">
        <f t="shared" si="4"/>
        <v>0.39655172413793105</v>
      </c>
      <c r="P26" s="195"/>
    </row>
    <row r="27" spans="2:16" ht="21" thickBot="1" x14ac:dyDescent="0.3">
      <c r="B27" s="199">
        <f t="shared" si="0"/>
        <v>20</v>
      </c>
      <c r="C27" s="106" t="s">
        <v>77</v>
      </c>
      <c r="D27" s="107" t="s">
        <v>78</v>
      </c>
      <c r="E27" s="436">
        <f ca="1">VLOOKUP('Liste for tidtaking'!D13,'Liste for tidtaking'!D$5:H$78,5,FALSE)</f>
        <v>1.5689999999999997</v>
      </c>
      <c r="F27" s="209"/>
      <c r="G27" s="135">
        <v>3.4965277777777776E-2</v>
      </c>
      <c r="H27" s="136"/>
      <c r="I27" s="350">
        <f t="shared" si="1"/>
        <v>1.2950102880658435E-2</v>
      </c>
      <c r="J27" s="99"/>
      <c r="K27">
        <v>20</v>
      </c>
      <c r="L27" s="438">
        <f t="shared" si="2"/>
        <v>0.32758620689655171</v>
      </c>
      <c r="M27" s="495">
        <f t="shared" ca="1" si="3"/>
        <v>8.2537303254674559E-3</v>
      </c>
      <c r="N27" s="99">
        <v>25</v>
      </c>
      <c r="O27" s="439">
        <f t="shared" si="4"/>
        <v>0.15517241379310343</v>
      </c>
      <c r="P27" s="195"/>
    </row>
    <row r="28" spans="2:16" ht="21" thickBot="1" x14ac:dyDescent="0.3">
      <c r="B28" s="199">
        <f t="shared" si="0"/>
        <v>21</v>
      </c>
      <c r="C28" s="106" t="s">
        <v>97</v>
      </c>
      <c r="D28" s="107" t="s">
        <v>98</v>
      </c>
      <c r="E28" s="436">
        <f ca="1">VLOOKUP('Liste for tidtaking'!D26,'Liste for tidtaking'!D$5:H$78,5,FALSE)</f>
        <v>2.2989999999999995</v>
      </c>
      <c r="F28" s="209">
        <v>1.9444444444444445E-2</v>
      </c>
      <c r="G28" s="135"/>
      <c r="H28" s="136"/>
      <c r="I28" s="350">
        <f t="shared" si="1"/>
        <v>1.388888888888889E-2</v>
      </c>
      <c r="K28">
        <v>21</v>
      </c>
      <c r="L28" s="438">
        <f t="shared" si="2"/>
        <v>0.2931034482758621</v>
      </c>
      <c r="M28" s="495">
        <f t="shared" ca="1" si="3"/>
        <v>6.0412739838577173E-3</v>
      </c>
      <c r="N28" s="99">
        <v>8</v>
      </c>
      <c r="O28" s="439">
        <f t="shared" si="4"/>
        <v>0.74137931034482762</v>
      </c>
      <c r="P28" s="195"/>
    </row>
    <row r="29" spans="2:16" ht="21" thickBot="1" x14ac:dyDescent="0.3">
      <c r="B29" s="199">
        <f t="shared" si="0"/>
        <v>22</v>
      </c>
      <c r="C29" s="106" t="s">
        <v>171</v>
      </c>
      <c r="D29" s="107" t="s">
        <v>172</v>
      </c>
      <c r="E29" s="436">
        <f ca="1">VLOOKUP('Liste for tidtaking'!D75,'Liste for tidtaking'!D$5:H$78,5,FALSE)</f>
        <v>1.8549999999999998</v>
      </c>
      <c r="F29" s="209"/>
      <c r="G29" s="135">
        <v>3.8564814814814816E-2</v>
      </c>
      <c r="H29" s="136"/>
      <c r="I29" s="350">
        <f t="shared" si="1"/>
        <v>1.4283264746227708E-2</v>
      </c>
      <c r="J29" s="99"/>
      <c r="K29">
        <v>22</v>
      </c>
      <c r="L29" s="438">
        <f t="shared" si="2"/>
        <v>0.25862068965517238</v>
      </c>
      <c r="M29" s="495">
        <f t="shared" ca="1" si="3"/>
        <v>7.6998731785594124E-3</v>
      </c>
      <c r="N29" s="99">
        <v>23</v>
      </c>
      <c r="O29" s="439">
        <f t="shared" si="4"/>
        <v>0.22413793103448276</v>
      </c>
      <c r="P29" s="195"/>
    </row>
    <row r="30" spans="2:16" ht="21" thickBot="1" x14ac:dyDescent="0.3">
      <c r="B30" s="199">
        <f t="shared" si="0"/>
        <v>23</v>
      </c>
      <c r="C30" s="106" t="s">
        <v>123</v>
      </c>
      <c r="D30" s="107" t="s">
        <v>124</v>
      </c>
      <c r="E30" s="436">
        <f ca="1">VLOOKUP('Liste for tidtaking'!D46,'Liste for tidtaking'!D$5:H$78,5,FALSE)</f>
        <v>1.9289999999999998</v>
      </c>
      <c r="F30" s="303"/>
      <c r="G30" s="268">
        <v>3.9108796296296294E-2</v>
      </c>
      <c r="H30" s="136"/>
      <c r="I30" s="350">
        <f t="shared" si="1"/>
        <v>1.4484739368998627E-2</v>
      </c>
      <c r="J30" s="99">
        <f>(F30-INT(F30))*24*60*60*G$6/F$6+(G30-INT(G30))*24*60*60</f>
        <v>3379</v>
      </c>
      <c r="K30">
        <v>23</v>
      </c>
      <c r="L30" s="438">
        <f t="shared" si="2"/>
        <v>0.22413793103448276</v>
      </c>
      <c r="M30" s="495">
        <f t="shared" ca="1" si="3"/>
        <v>7.5089369460853437E-3</v>
      </c>
      <c r="N30" s="99">
        <v>21</v>
      </c>
      <c r="O30" s="439">
        <f t="shared" si="4"/>
        <v>0.2931034482758621</v>
      </c>
      <c r="P30" s="195"/>
    </row>
    <row r="31" spans="2:16" ht="21" thickBot="1" x14ac:dyDescent="0.3">
      <c r="B31" s="199">
        <f t="shared" si="0"/>
        <v>24</v>
      </c>
      <c r="C31" s="106" t="s">
        <v>131</v>
      </c>
      <c r="D31" s="107" t="s">
        <v>132</v>
      </c>
      <c r="E31" s="436">
        <f ca="1">VLOOKUP('Liste for tidtaking'!D50,'Liste for tidtaking'!D$5:H$78,5,FALSE)</f>
        <v>1.6549999999999998</v>
      </c>
      <c r="F31" s="209">
        <v>2.0995370370370369E-2</v>
      </c>
      <c r="G31" s="135"/>
      <c r="H31" s="136"/>
      <c r="I31" s="350">
        <f t="shared" si="1"/>
        <v>1.4996693121693121E-2</v>
      </c>
      <c r="K31">
        <v>24</v>
      </c>
      <c r="L31" s="438">
        <f t="shared" si="2"/>
        <v>0.18965517241379315</v>
      </c>
      <c r="M31" s="495">
        <f t="shared" ca="1" si="3"/>
        <v>9.061445994980738E-3</v>
      </c>
      <c r="N31" s="99">
        <v>26</v>
      </c>
      <c r="O31" s="439">
        <f t="shared" si="4"/>
        <v>0.12068965517241381</v>
      </c>
      <c r="P31" s="195"/>
    </row>
    <row r="32" spans="2:16" ht="21" thickBot="1" x14ac:dyDescent="0.3">
      <c r="B32" s="199">
        <f t="shared" si="0"/>
        <v>25</v>
      </c>
      <c r="C32" s="106" t="s">
        <v>348</v>
      </c>
      <c r="D32" s="107" t="s">
        <v>349</v>
      </c>
      <c r="E32" s="436">
        <f ca="1">VLOOKUP('Liste for tidtaking'!D44,'Liste for tidtaking'!D$5:H$78,5,FALSE)</f>
        <v>1.7549999999999999</v>
      </c>
      <c r="F32" s="209">
        <v>2.2569444444444444E-2</v>
      </c>
      <c r="G32" s="135"/>
      <c r="H32" s="136"/>
      <c r="I32" s="350">
        <f t="shared" si="1"/>
        <v>1.6121031746031748E-2</v>
      </c>
      <c r="K32">
        <v>25</v>
      </c>
      <c r="L32" s="438">
        <f t="shared" si="2"/>
        <v>0.15517241379310343</v>
      </c>
      <c r="M32" s="495">
        <f t="shared" ca="1" si="3"/>
        <v>9.1857730746619654E-3</v>
      </c>
      <c r="N32" s="99">
        <v>27</v>
      </c>
      <c r="O32" s="439">
        <f t="shared" si="4"/>
        <v>8.6206896551724088E-2</v>
      </c>
    </row>
    <row r="33" spans="2:16" ht="21" thickBot="1" x14ac:dyDescent="0.3">
      <c r="B33" s="199">
        <f t="shared" si="0"/>
        <v>26</v>
      </c>
      <c r="C33" s="106" t="s">
        <v>117</v>
      </c>
      <c r="D33" s="107" t="s">
        <v>118</v>
      </c>
      <c r="E33" s="436">
        <f ca="1">VLOOKUP('Liste for tidtaking'!D41,'Liste for tidtaking'!D$5:H$78,5,FALSE)</f>
        <v>2.2989999999999995</v>
      </c>
      <c r="F33" s="209"/>
      <c r="G33" s="135">
        <v>4.5451388888888888E-2</v>
      </c>
      <c r="H33" s="136"/>
      <c r="I33" s="350">
        <f t="shared" si="1"/>
        <v>1.6833847736625513E-2</v>
      </c>
      <c r="J33" s="99"/>
      <c r="K33">
        <v>26</v>
      </c>
      <c r="L33" s="438">
        <f t="shared" si="2"/>
        <v>0.12068965517241381</v>
      </c>
      <c r="M33" s="495">
        <f t="shared" ca="1" si="3"/>
        <v>7.3222478193238436E-3</v>
      </c>
      <c r="N33" s="99">
        <v>20</v>
      </c>
      <c r="O33" s="439">
        <f t="shared" si="4"/>
        <v>0.32758620689655171</v>
      </c>
      <c r="P33" s="195"/>
    </row>
    <row r="34" spans="2:16" ht="21" thickBot="1" x14ac:dyDescent="0.3">
      <c r="B34" s="199">
        <f t="shared" si="0"/>
        <v>27</v>
      </c>
      <c r="C34" s="106" t="s">
        <v>357</v>
      </c>
      <c r="D34" s="107" t="s">
        <v>358</v>
      </c>
      <c r="E34" s="436">
        <f ca="1">VLOOKUP('Liste for tidtaking'!D40,'Liste for tidtaking'!D$5:H$78,5,FALSE)</f>
        <v>2.5209999999999995</v>
      </c>
      <c r="F34" s="209">
        <v>2.8784722222222222E-2</v>
      </c>
      <c r="G34" s="268"/>
      <c r="H34" s="136"/>
      <c r="I34" s="350">
        <f t="shared" si="1"/>
        <v>2.0560515873015873E-2</v>
      </c>
      <c r="J34" s="99"/>
      <c r="K34">
        <v>27</v>
      </c>
      <c r="L34" s="438">
        <f t="shared" si="2"/>
        <v>8.6206896551724088E-2</v>
      </c>
      <c r="M34" s="495">
        <f t="shared" ca="1" si="3"/>
        <v>8.1556984819579053E-3</v>
      </c>
      <c r="N34" s="99">
        <v>24</v>
      </c>
      <c r="O34" s="439">
        <f t="shared" si="4"/>
        <v>0.18965517241379315</v>
      </c>
      <c r="P34" s="195"/>
    </row>
    <row r="35" spans="2:16" ht="21" thickBot="1" x14ac:dyDescent="0.3">
      <c r="B35" s="199">
        <f t="shared" si="0"/>
        <v>28</v>
      </c>
      <c r="C35" s="106" t="s">
        <v>133</v>
      </c>
      <c r="D35" s="107" t="s">
        <v>134</v>
      </c>
      <c r="E35" s="436">
        <f ca="1">VLOOKUP('Liste for tidtaking'!D51,'Liste for tidtaking'!D$5:H$78,5,FALSE)</f>
        <v>2.4469999999999996</v>
      </c>
      <c r="F35" s="209">
        <v>3.7002314814814814E-2</v>
      </c>
      <c r="G35" s="268"/>
      <c r="H35" s="136"/>
      <c r="I35" s="350">
        <f t="shared" si="1"/>
        <v>2.643022486772487E-2</v>
      </c>
      <c r="J35" s="99"/>
      <c r="K35">
        <v>28</v>
      </c>
      <c r="L35" s="438">
        <f t="shared" si="2"/>
        <v>5.1724137931034475E-2</v>
      </c>
      <c r="M35" s="495">
        <f t="shared" ca="1" si="3"/>
        <v>1.0801072688077186E-2</v>
      </c>
      <c r="N35" s="99">
        <v>28</v>
      </c>
      <c r="O35" s="439">
        <f t="shared" si="4"/>
        <v>5.1724137931034475E-2</v>
      </c>
      <c r="P35" s="195"/>
    </row>
    <row r="36" spans="2:16" ht="21" thickBot="1" x14ac:dyDescent="0.3">
      <c r="B36" s="199">
        <f t="shared" si="0"/>
        <v>29</v>
      </c>
      <c r="C36" s="106" t="s">
        <v>104</v>
      </c>
      <c r="D36" s="107" t="s">
        <v>105</v>
      </c>
      <c r="E36" s="436">
        <f ca="1">VLOOKUP('Liste for tidtaking'!D31,'Liste for tidtaking'!D$5:H$78,5,FALSE)</f>
        <v>1.7549999999999999</v>
      </c>
      <c r="F36" s="209"/>
      <c r="G36" s="268" t="s">
        <v>374</v>
      </c>
      <c r="H36" s="136" t="s">
        <v>375</v>
      </c>
      <c r="I36" s="350"/>
      <c r="J36" s="99" t="e">
        <f>(F36-INT(F36))*24*60*60*G$6/F$6+(G36-INT(G36))*24*60*60</f>
        <v>#VALUE!</v>
      </c>
      <c r="K36">
        <v>29</v>
      </c>
      <c r="L36" s="438">
        <f t="shared" si="2"/>
        <v>1.7241379310344862E-2</v>
      </c>
      <c r="M36" s="495"/>
      <c r="N36" s="99">
        <v>29</v>
      </c>
      <c r="O36" s="439">
        <f t="shared" si="4"/>
        <v>1.7241379310344862E-2</v>
      </c>
      <c r="P36" s="195"/>
    </row>
    <row r="37" spans="2:16" ht="21" thickBot="1" x14ac:dyDescent="0.3">
      <c r="B37" s="199">
        <f t="shared" si="0"/>
        <v>30</v>
      </c>
      <c r="C37" s="106" t="s">
        <v>143</v>
      </c>
      <c r="D37" s="107" t="s">
        <v>144</v>
      </c>
      <c r="E37" s="436">
        <f ca="1">VLOOKUP('Liste for tidtaking'!D57,'Liste for tidtaking'!D$5:H$78,5,FALSE)</f>
        <v>1.8049999999999997</v>
      </c>
      <c r="F37" s="209"/>
      <c r="G37" s="135" t="s">
        <v>62</v>
      </c>
      <c r="H37" s="136"/>
      <c r="I37" s="350"/>
      <c r="J37" s="99" t="e">
        <f>(F37-INT(F37))*24*60*60*G$6/F$6+(G37-INT(G37))*24*60*60</f>
        <v>#VALUE!</v>
      </c>
      <c r="K37">
        <v>1</v>
      </c>
      <c r="L37" s="438">
        <f t="shared" si="2"/>
        <v>0.98275862068965514</v>
      </c>
      <c r="M37" s="495"/>
      <c r="N37" s="99">
        <v>1</v>
      </c>
      <c r="O37" s="439">
        <f t="shared" si="4"/>
        <v>0.98275862068965514</v>
      </c>
      <c r="P37" s="195"/>
    </row>
    <row r="38" spans="2:16" ht="21" thickBot="1" x14ac:dyDescent="0.3">
      <c r="B38" s="199">
        <f t="shared" si="0"/>
        <v>31</v>
      </c>
      <c r="C38" s="106" t="s">
        <v>169</v>
      </c>
      <c r="D38" s="107" t="s">
        <v>170</v>
      </c>
      <c r="E38" s="436">
        <f ca="1">VLOOKUP('Liste for tidtaking'!D74,'Liste for tidtaking'!D$5:H$78,5,FALSE)</f>
        <v>1.5689999999999997</v>
      </c>
      <c r="F38" s="208"/>
      <c r="G38" s="135"/>
      <c r="H38" s="136"/>
      <c r="I38" s="350"/>
      <c r="J38" s="99"/>
      <c r="L38" s="438"/>
      <c r="M38" s="495"/>
      <c r="N38" s="99"/>
      <c r="O38" s="439"/>
      <c r="P38" s="195"/>
    </row>
    <row r="39" spans="2:16" ht="21" thickBot="1" x14ac:dyDescent="0.3">
      <c r="B39" s="199">
        <v>1</v>
      </c>
      <c r="C39" s="106" t="s">
        <v>60</v>
      </c>
      <c r="D39" s="107" t="s">
        <v>61</v>
      </c>
      <c r="E39" s="436">
        <f ca="1">VLOOKUP('Liste for tidtaking'!D5,'Liste for tidtaking'!D$5:H$78,5,FALSE)</f>
        <v>1.4249999999999998</v>
      </c>
      <c r="F39" s="206"/>
      <c r="G39" s="541"/>
      <c r="H39" s="136"/>
      <c r="J39" s="99"/>
      <c r="L39" s="438"/>
      <c r="M39" s="433"/>
      <c r="N39" s="99"/>
      <c r="O39" s="439"/>
      <c r="P39" s="195"/>
    </row>
    <row r="40" spans="2:16" ht="21" thickBot="1" x14ac:dyDescent="0.3">
      <c r="B40" s="199">
        <f t="shared" ref="B40:B73" si="5">B39+1</f>
        <v>2</v>
      </c>
      <c r="C40" s="106" t="s">
        <v>65</v>
      </c>
      <c r="D40" s="107" t="s">
        <v>66</v>
      </c>
      <c r="E40" s="436">
        <f ca="1">VLOOKUP('Liste for tidtaking'!D6,'Liste for tidtaking'!D$5:H$78,5,FALSE)</f>
        <v>1.5689999999999997</v>
      </c>
      <c r="F40" s="208"/>
      <c r="G40" s="268"/>
      <c r="H40" s="18"/>
      <c r="I40" s="350"/>
      <c r="J40" s="99"/>
      <c r="L40" s="438"/>
      <c r="M40" s="495"/>
      <c r="N40" s="99"/>
      <c r="O40" s="439"/>
      <c r="P40" s="195"/>
    </row>
    <row r="41" spans="2:16" ht="21" thickBot="1" x14ac:dyDescent="0.3">
      <c r="B41" s="199">
        <f t="shared" si="5"/>
        <v>3</v>
      </c>
      <c r="C41" s="106" t="s">
        <v>67</v>
      </c>
      <c r="D41" s="107" t="s">
        <v>68</v>
      </c>
      <c r="E41" s="436">
        <f ca="1">VLOOKUP('Liste for tidtaking'!D7,'Liste for tidtaking'!D$5:H$78,5,FALSE)</f>
        <v>1.5329999999999997</v>
      </c>
      <c r="F41" s="208"/>
      <c r="G41" s="268"/>
      <c r="H41" s="136"/>
      <c r="J41" s="99"/>
      <c r="L41" s="438"/>
      <c r="M41" s="433"/>
      <c r="N41" s="99"/>
      <c r="O41" s="434"/>
      <c r="P41" s="195"/>
    </row>
    <row r="42" spans="2:16" ht="21" thickBot="1" x14ac:dyDescent="0.3">
      <c r="B42" s="199">
        <f t="shared" si="5"/>
        <v>4</v>
      </c>
      <c r="C42" s="106" t="s">
        <v>69</v>
      </c>
      <c r="D42" s="107" t="s">
        <v>70</v>
      </c>
      <c r="E42" s="436">
        <f ca="1">VLOOKUP('Liste for tidtaking'!D9,'Liste for tidtaking'!D$5:H$78,5,FALSE)</f>
        <v>1.5329999999999997</v>
      </c>
      <c r="F42" s="209"/>
      <c r="G42" s="135"/>
      <c r="H42" s="136"/>
      <c r="I42" s="350"/>
      <c r="J42" s="99"/>
      <c r="L42" s="438"/>
      <c r="M42" s="495"/>
      <c r="N42" s="99"/>
      <c r="O42" s="439"/>
      <c r="P42" s="195"/>
    </row>
    <row r="43" spans="2:16" ht="21" thickBot="1" x14ac:dyDescent="0.3">
      <c r="B43" s="199">
        <f t="shared" si="5"/>
        <v>5</v>
      </c>
      <c r="C43" s="106" t="s">
        <v>71</v>
      </c>
      <c r="D43" s="107" t="s">
        <v>72</v>
      </c>
      <c r="E43" s="436">
        <f ca="1">VLOOKUP('Liste for tidtaking'!D10,'Liste for tidtaking'!D$5:H$78,5,FALSE)</f>
        <v>1.6049999999999998</v>
      </c>
      <c r="F43" s="209"/>
      <c r="G43" s="135"/>
      <c r="H43" s="136"/>
      <c r="J43" s="99"/>
      <c r="L43" s="438"/>
      <c r="M43" s="433"/>
      <c r="N43" s="99"/>
      <c r="O43" s="434"/>
      <c r="P43" s="195"/>
    </row>
    <row r="44" spans="2:16" ht="21" thickBot="1" x14ac:dyDescent="0.3">
      <c r="B44" s="199">
        <f t="shared" si="5"/>
        <v>6</v>
      </c>
      <c r="C44" s="106" t="s">
        <v>73</v>
      </c>
      <c r="D44" s="107" t="s">
        <v>74</v>
      </c>
      <c r="E44" s="436">
        <f ca="1">VLOOKUP('Liste for tidtaking'!D11,'Liste for tidtaking'!D$5:H$78,5,FALSE)</f>
        <v>1.5689999999999997</v>
      </c>
      <c r="F44" s="209"/>
      <c r="G44" s="268"/>
      <c r="H44" s="136"/>
      <c r="I44" s="350"/>
      <c r="J44" s="99"/>
      <c r="L44" s="438"/>
      <c r="M44" s="495"/>
      <c r="N44" s="99"/>
      <c r="O44" s="439"/>
      <c r="P44" s="195"/>
    </row>
    <row r="45" spans="2:16" ht="21" thickBot="1" x14ac:dyDescent="0.3">
      <c r="B45" s="199">
        <f t="shared" si="5"/>
        <v>7</v>
      </c>
      <c r="C45" s="106" t="s">
        <v>75</v>
      </c>
      <c r="D45" s="107" t="s">
        <v>76</v>
      </c>
      <c r="E45" s="436">
        <f ca="1">VLOOKUP('Liste for tidtaking'!D12,'Liste for tidtaking'!D$5:H$78,5,FALSE)</f>
        <v>2.1669999999999998</v>
      </c>
      <c r="F45" s="211"/>
      <c r="G45" s="18"/>
      <c r="H45" s="136"/>
      <c r="L45" s="438"/>
      <c r="M45" s="431"/>
      <c r="N45" s="99"/>
      <c r="O45" s="434"/>
    </row>
    <row r="46" spans="2:16" ht="21" thickBot="1" x14ac:dyDescent="0.3">
      <c r="B46" s="199">
        <f t="shared" si="5"/>
        <v>8</v>
      </c>
      <c r="C46" s="106" t="s">
        <v>272</v>
      </c>
      <c r="D46" s="107" t="s">
        <v>319</v>
      </c>
      <c r="E46" s="436">
        <f ca="1">VLOOKUP('Liste for tidtaking'!D14,'Liste for tidtaking'!D$5:H$78,5,FALSE)</f>
        <v>1.6541999999999997</v>
      </c>
      <c r="F46" s="208"/>
      <c r="G46" s="135"/>
      <c r="H46" s="136"/>
      <c r="I46" s="350"/>
      <c r="J46" s="99"/>
      <c r="L46" s="438"/>
      <c r="M46" s="433"/>
      <c r="N46" s="99"/>
      <c r="O46" s="434"/>
      <c r="P46" s="195"/>
    </row>
    <row r="47" spans="2:16" ht="21" thickBot="1" x14ac:dyDescent="0.3">
      <c r="B47" s="199">
        <f t="shared" si="5"/>
        <v>9</v>
      </c>
      <c r="C47" s="106" t="s">
        <v>79</v>
      </c>
      <c r="D47" s="107" t="s">
        <v>80</v>
      </c>
      <c r="E47" s="436">
        <f ca="1">VLOOKUP('Liste for tidtaking'!D15,'Liste for tidtaking'!D$5:H$78,5,FALSE)</f>
        <v>2.1509999999999998</v>
      </c>
      <c r="F47" s="208"/>
      <c r="G47" s="135"/>
      <c r="H47" s="136"/>
      <c r="I47" s="350"/>
      <c r="J47" s="99"/>
      <c r="L47" s="438"/>
      <c r="M47" s="495"/>
      <c r="N47" s="99"/>
      <c r="O47" s="439"/>
      <c r="P47" s="195"/>
    </row>
    <row r="48" spans="2:16" ht="21" thickBot="1" x14ac:dyDescent="0.3">
      <c r="B48" s="199">
        <f t="shared" si="5"/>
        <v>10</v>
      </c>
      <c r="C48" s="106" t="s">
        <v>81</v>
      </c>
      <c r="D48" s="107" t="s">
        <v>82</v>
      </c>
      <c r="E48" s="436">
        <f ca="1">VLOOKUP('Liste for tidtaking'!D16,'Liste for tidtaking'!D$5:H$78,5,FALSE)</f>
        <v>1.8049999999999997</v>
      </c>
      <c r="F48" s="209"/>
      <c r="G48" s="268"/>
      <c r="H48" s="136"/>
      <c r="I48" s="350"/>
      <c r="J48" s="99"/>
      <c r="L48" s="438"/>
      <c r="M48" s="495"/>
      <c r="N48" s="99"/>
      <c r="O48" s="439"/>
      <c r="P48" s="195"/>
    </row>
    <row r="49" spans="2:16" ht="21" thickBot="1" x14ac:dyDescent="0.3">
      <c r="B49" s="199">
        <f t="shared" si="5"/>
        <v>11</v>
      </c>
      <c r="C49" s="106" t="s">
        <v>83</v>
      </c>
      <c r="D49" s="107" t="s">
        <v>84</v>
      </c>
      <c r="E49" s="436">
        <f ca="1">VLOOKUP('Liste for tidtaking'!D18,'Liste for tidtaking'!D$5:H$78,5,FALSE)</f>
        <v>2.0029999999999997</v>
      </c>
      <c r="F49" s="209"/>
      <c r="G49" s="18"/>
      <c r="H49" s="136"/>
      <c r="I49" s="350"/>
      <c r="J49" s="99"/>
      <c r="L49" s="438"/>
      <c r="M49" s="433"/>
      <c r="N49" s="99"/>
      <c r="O49" s="434"/>
      <c r="P49" s="195"/>
    </row>
    <row r="50" spans="2:16" ht="21" thickBot="1" x14ac:dyDescent="0.3">
      <c r="B50" s="199">
        <f t="shared" si="5"/>
        <v>12</v>
      </c>
      <c r="C50" s="106" t="s">
        <v>85</v>
      </c>
      <c r="D50" s="107" t="s">
        <v>86</v>
      </c>
      <c r="E50" s="436">
        <f ca="1">VLOOKUP('Liste for tidtaking'!D19,'Liste for tidtaking'!D$5:H$78,5,FALSE)</f>
        <v>2.8169999999999993</v>
      </c>
      <c r="F50" s="208"/>
      <c r="G50" s="268"/>
      <c r="H50" s="136"/>
      <c r="L50" s="438"/>
      <c r="M50" s="431"/>
      <c r="N50" s="99"/>
      <c r="O50" s="434"/>
    </row>
    <row r="51" spans="2:16" ht="21" thickBot="1" x14ac:dyDescent="0.3">
      <c r="B51" s="199">
        <f t="shared" si="5"/>
        <v>13</v>
      </c>
      <c r="C51" s="106" t="s">
        <v>87</v>
      </c>
      <c r="D51" s="107" t="s">
        <v>88</v>
      </c>
      <c r="E51" s="436">
        <f ca="1">VLOOKUP('Liste for tidtaking'!D20,'Liste for tidtaking'!D$5:H$78,5,FALSE)</f>
        <v>1.6049999999999998</v>
      </c>
      <c r="F51" s="208"/>
      <c r="G51" s="135"/>
      <c r="H51" s="136"/>
      <c r="I51" s="350"/>
      <c r="J51" s="99"/>
      <c r="L51" s="438"/>
      <c r="M51" s="495"/>
      <c r="N51" s="99"/>
      <c r="O51" s="439"/>
      <c r="P51" s="195"/>
    </row>
    <row r="52" spans="2:16" ht="21" thickBot="1" x14ac:dyDescent="0.3">
      <c r="B52" s="199">
        <f t="shared" si="5"/>
        <v>14</v>
      </c>
      <c r="C52" s="106" t="s">
        <v>254</v>
      </c>
      <c r="D52" s="107" t="s">
        <v>90</v>
      </c>
      <c r="E52" s="436">
        <f ca="1">VLOOKUP('Liste for tidtaking'!D21,'Liste for tidtaking'!D$5:H$78,5,FALSE)</f>
        <v>2.3397999999999999</v>
      </c>
      <c r="F52" s="268"/>
      <c r="G52" s="200"/>
      <c r="H52" s="136"/>
      <c r="I52" s="350"/>
      <c r="L52" s="438"/>
      <c r="M52" s="495"/>
      <c r="N52" s="99"/>
      <c r="O52" s="439"/>
    </row>
    <row r="53" spans="2:16" ht="21" thickBot="1" x14ac:dyDescent="0.3">
      <c r="B53" s="199">
        <f t="shared" si="5"/>
        <v>15</v>
      </c>
      <c r="C53" s="106" t="s">
        <v>91</v>
      </c>
      <c r="D53" s="107" t="s">
        <v>92</v>
      </c>
      <c r="E53" s="436">
        <f ca="1">VLOOKUP('Liste for tidtaking'!D23,'Liste for tidtaking'!D$5:H$78,5,FALSE)</f>
        <v>1.6049999999999998</v>
      </c>
      <c r="F53" s="302"/>
      <c r="G53" s="86"/>
      <c r="H53" s="136"/>
      <c r="I53" s="350"/>
      <c r="J53" s="99"/>
      <c r="L53" s="438"/>
      <c r="M53" s="495"/>
      <c r="N53" s="99"/>
      <c r="O53" s="439"/>
      <c r="P53" s="195"/>
    </row>
    <row r="54" spans="2:16" ht="21" thickBot="1" x14ac:dyDescent="0.3">
      <c r="B54" s="199">
        <f t="shared" si="5"/>
        <v>16</v>
      </c>
      <c r="C54" s="106" t="s">
        <v>93</v>
      </c>
      <c r="D54" s="107" t="s">
        <v>94</v>
      </c>
      <c r="E54" s="436">
        <f ca="1">VLOOKUP('Liste for tidtaking'!D24,'Liste for tidtaking'!D$5:H$78,5,FALSE)</f>
        <v>1.5329999999999997</v>
      </c>
      <c r="F54" s="208"/>
      <c r="G54" s="18"/>
      <c r="H54" s="136"/>
      <c r="J54" s="99"/>
      <c r="L54" s="438"/>
      <c r="M54" s="433"/>
      <c r="N54" s="99"/>
      <c r="O54" s="434"/>
      <c r="P54" s="195"/>
    </row>
    <row r="55" spans="2:16" ht="21" thickBot="1" x14ac:dyDescent="0.3">
      <c r="B55" s="199">
        <f t="shared" si="5"/>
        <v>17</v>
      </c>
      <c r="C55" s="106" t="s">
        <v>63</v>
      </c>
      <c r="D55" s="107" t="s">
        <v>106</v>
      </c>
      <c r="E55" s="436">
        <f ca="1">VLOOKUP('Liste for tidtaking'!D33,'Liste for tidtaking'!D$5:H$78,5,FALSE)</f>
        <v>1.8549999999999998</v>
      </c>
      <c r="F55" s="208"/>
      <c r="G55" s="18"/>
      <c r="H55" s="136"/>
      <c r="I55" s="350"/>
      <c r="J55" s="99"/>
      <c r="L55" s="438"/>
      <c r="M55" s="437"/>
      <c r="N55" s="99"/>
      <c r="O55" s="439"/>
      <c r="P55" s="195"/>
    </row>
    <row r="56" spans="2:16" ht="21" thickBot="1" x14ac:dyDescent="0.3">
      <c r="B56" s="199">
        <f t="shared" si="5"/>
        <v>18</v>
      </c>
      <c r="C56" s="106" t="s">
        <v>109</v>
      </c>
      <c r="D56" s="107" t="s">
        <v>110</v>
      </c>
      <c r="E56" s="436">
        <f ca="1">VLOOKUP('Liste for tidtaking'!D35,'Liste for tidtaking'!D$5:H$78,5,FALSE)</f>
        <v>2.0769999999999995</v>
      </c>
      <c r="F56" s="209"/>
      <c r="G56" s="135"/>
      <c r="H56" s="136"/>
      <c r="I56" s="350"/>
      <c r="L56" s="438"/>
      <c r="M56" s="495"/>
      <c r="N56" s="99"/>
      <c r="O56" s="439"/>
      <c r="P56" s="195"/>
    </row>
    <row r="57" spans="2:16" ht="21" thickBot="1" x14ac:dyDescent="0.3">
      <c r="B57" s="199">
        <f t="shared" si="5"/>
        <v>19</v>
      </c>
      <c r="C57" s="106" t="s">
        <v>111</v>
      </c>
      <c r="D57" s="107" t="s">
        <v>112</v>
      </c>
      <c r="E57" s="436">
        <f ca="1">VLOOKUP('Liste for tidtaking'!D36,'Liste for tidtaking'!D$5:H$78,5,FALSE)</f>
        <v>1.4609999999999999</v>
      </c>
      <c r="F57" s="209"/>
      <c r="G57" s="135"/>
      <c r="H57" s="136"/>
      <c r="I57" s="350"/>
      <c r="J57" s="99"/>
      <c r="L57" s="438"/>
      <c r="M57" s="495"/>
      <c r="N57" s="99"/>
      <c r="O57" s="439"/>
      <c r="P57" s="195"/>
    </row>
    <row r="58" spans="2:16" ht="21" thickBot="1" x14ac:dyDescent="0.3">
      <c r="B58" s="199">
        <f t="shared" si="5"/>
        <v>20</v>
      </c>
      <c r="C58" s="106" t="s">
        <v>113</v>
      </c>
      <c r="D58" s="107" t="s">
        <v>114</v>
      </c>
      <c r="E58" s="436">
        <f ca="1">VLOOKUP('Liste for tidtaking'!D38,'Liste for tidtaking'!D$5:H$78,5,FALSE)</f>
        <v>2.6998000000000002</v>
      </c>
      <c r="F58" s="208"/>
      <c r="G58" s="135"/>
      <c r="H58" s="136"/>
      <c r="I58" s="350"/>
      <c r="L58" s="438"/>
      <c r="M58" s="495"/>
      <c r="N58" s="99"/>
      <c r="O58" s="439"/>
    </row>
    <row r="59" spans="2:16" ht="21" thickBot="1" x14ac:dyDescent="0.3">
      <c r="B59" s="199">
        <f t="shared" si="5"/>
        <v>21</v>
      </c>
      <c r="C59" s="106" t="s">
        <v>115</v>
      </c>
      <c r="D59" s="107" t="s">
        <v>116</v>
      </c>
      <c r="E59" s="436">
        <f ca="1">VLOOKUP('Liste for tidtaking'!D39,'Liste for tidtaking'!D$5:H$78,5,FALSE)</f>
        <v>2.0029999999999997</v>
      </c>
      <c r="F59" s="209"/>
      <c r="G59" s="135"/>
      <c r="H59" s="136"/>
      <c r="I59" s="350"/>
      <c r="J59" s="99"/>
      <c r="L59" s="438"/>
      <c r="M59" s="495"/>
      <c r="N59" s="99"/>
      <c r="O59" s="439"/>
      <c r="P59" s="195"/>
    </row>
    <row r="60" spans="2:16" ht="21" thickBot="1" x14ac:dyDescent="0.3">
      <c r="B60" s="199">
        <f t="shared" si="5"/>
        <v>22</v>
      </c>
      <c r="C60" s="106" t="s">
        <v>125</v>
      </c>
      <c r="D60" s="107" t="s">
        <v>126</v>
      </c>
      <c r="E60" s="436">
        <f ca="1">VLOOKUP('Liste for tidtaking'!D47,'Liste for tidtaking'!D$5:H$78,5,FALSE)</f>
        <v>1.9489999999999998</v>
      </c>
      <c r="F60" s="209"/>
      <c r="G60" s="18"/>
      <c r="H60" s="136"/>
      <c r="L60" s="438"/>
      <c r="M60" s="431"/>
      <c r="N60" s="99"/>
      <c r="O60" s="434"/>
    </row>
    <row r="61" spans="2:16" ht="21" thickBot="1" x14ac:dyDescent="0.3">
      <c r="B61" s="199">
        <f t="shared" si="5"/>
        <v>23</v>
      </c>
      <c r="C61" s="113" t="s">
        <v>129</v>
      </c>
      <c r="D61" s="201" t="s">
        <v>130</v>
      </c>
      <c r="E61" s="436">
        <f ca="1">VLOOKUP('Liste for tidtaking'!D49,'Liste for tidtaking'!D$5:H$78,5,FALSE)</f>
        <v>2.0769999999999995</v>
      </c>
      <c r="F61" s="282"/>
      <c r="G61" s="135"/>
      <c r="H61" s="136"/>
      <c r="J61" s="99"/>
      <c r="L61" s="438"/>
      <c r="M61" s="433"/>
      <c r="N61" s="99"/>
      <c r="O61" s="434"/>
      <c r="P61" s="195"/>
    </row>
    <row r="62" spans="2:16" ht="21" thickBot="1" x14ac:dyDescent="0.3">
      <c r="B62" s="199">
        <f t="shared" si="5"/>
        <v>24</v>
      </c>
      <c r="C62" s="113" t="s">
        <v>73</v>
      </c>
      <c r="D62" s="201" t="s">
        <v>140</v>
      </c>
      <c r="E62" s="436">
        <f ca="1">VLOOKUP('Liste for tidtaking'!D55,'Liste for tidtaking'!D$5:H$78,5,FALSE)</f>
        <v>1.7049999999999998</v>
      </c>
      <c r="F62" s="210"/>
      <c r="G62" s="135"/>
      <c r="H62" s="136"/>
      <c r="L62" s="438"/>
      <c r="M62" s="431"/>
      <c r="N62" s="99"/>
      <c r="O62" s="434"/>
    </row>
    <row r="63" spans="2:16" ht="21" thickBot="1" x14ac:dyDescent="0.3">
      <c r="B63" s="199">
        <f t="shared" si="5"/>
        <v>25</v>
      </c>
      <c r="C63" s="113" t="s">
        <v>141</v>
      </c>
      <c r="D63" s="108" t="s">
        <v>142</v>
      </c>
      <c r="E63" s="436">
        <f ca="1">VLOOKUP('Liste for tidtaking'!D56,'Liste for tidtaking'!D$5:H$78,5,FALSE)</f>
        <v>1.8421999999999998</v>
      </c>
      <c r="F63" s="210"/>
      <c r="G63" s="277"/>
      <c r="H63" s="136"/>
      <c r="L63" s="438"/>
      <c r="M63" s="431"/>
      <c r="N63" s="99"/>
      <c r="O63" s="434"/>
    </row>
    <row r="64" spans="2:16" ht="21" thickBot="1" x14ac:dyDescent="0.3">
      <c r="B64" s="199">
        <f t="shared" si="5"/>
        <v>26</v>
      </c>
      <c r="C64" s="113" t="s">
        <v>145</v>
      </c>
      <c r="D64" s="201" t="s">
        <v>146</v>
      </c>
      <c r="E64" s="436">
        <f ca="1">VLOOKUP('Liste for tidtaking'!D58,'Liste for tidtaking'!D$5:H$78,5,FALSE)</f>
        <v>1.5689999999999997</v>
      </c>
      <c r="F64" s="210"/>
      <c r="G64" s="18"/>
      <c r="H64" s="136"/>
      <c r="L64" s="438"/>
      <c r="M64" s="431"/>
      <c r="N64" s="99"/>
      <c r="O64" s="434"/>
    </row>
    <row r="65" spans="2:18" ht="21" thickBot="1" x14ac:dyDescent="0.3">
      <c r="B65" s="199">
        <f t="shared" si="5"/>
        <v>27</v>
      </c>
      <c r="C65" s="113" t="s">
        <v>299</v>
      </c>
      <c r="D65" s="201" t="s">
        <v>300</v>
      </c>
      <c r="E65" s="436">
        <f>VLOOKUP('Liste for tidtaking'!D60,'Liste for tidtaking'!D$5:H$78,5,FALSE)</f>
        <v>1.51</v>
      </c>
      <c r="F65" s="282"/>
      <c r="G65" s="86"/>
      <c r="H65" s="136"/>
      <c r="I65" s="350"/>
      <c r="J65" s="99"/>
      <c r="L65" s="438"/>
      <c r="M65" s="495"/>
      <c r="N65" s="99"/>
      <c r="O65" s="439"/>
      <c r="P65" s="195"/>
    </row>
    <row r="66" spans="2:18" ht="21" thickBot="1" x14ac:dyDescent="0.3">
      <c r="B66" s="199">
        <f t="shared" si="5"/>
        <v>28</v>
      </c>
      <c r="C66" s="113" t="s">
        <v>152</v>
      </c>
      <c r="D66" s="108" t="s">
        <v>153</v>
      </c>
      <c r="E66" s="436">
        <f ca="1">VLOOKUP('Liste for tidtaking'!D63,'Liste for tidtaking'!D$5:H$78,5,FALSE)</f>
        <v>1.8049999999999997</v>
      </c>
      <c r="F66" s="210"/>
      <c r="G66" s="227"/>
      <c r="H66" s="136"/>
      <c r="L66" s="438"/>
      <c r="M66" s="431"/>
      <c r="N66" s="99"/>
      <c r="O66" s="434"/>
    </row>
    <row r="67" spans="2:18" ht="21" thickBot="1" x14ac:dyDescent="0.3">
      <c r="B67" s="199">
        <f t="shared" si="5"/>
        <v>29</v>
      </c>
      <c r="C67" s="113" t="s">
        <v>154</v>
      </c>
      <c r="D67" s="108" t="s">
        <v>155</v>
      </c>
      <c r="E67" s="436">
        <f ca="1">VLOOKUP('Liste for tidtaking'!D64,'Liste for tidtaking'!D$5:H$78,5,FALSE)</f>
        <v>1.9489999999999998</v>
      </c>
      <c r="F67" s="282"/>
      <c r="G67" s="135"/>
      <c r="H67" s="136"/>
      <c r="I67" s="350"/>
      <c r="L67" s="438"/>
      <c r="M67" s="495"/>
      <c r="N67" s="99"/>
      <c r="O67" s="439"/>
      <c r="P67" s="195"/>
    </row>
    <row r="68" spans="2:18" ht="21" thickBot="1" x14ac:dyDescent="0.3">
      <c r="B68" s="199">
        <f t="shared" si="5"/>
        <v>30</v>
      </c>
      <c r="C68" s="113" t="s">
        <v>156</v>
      </c>
      <c r="D68" s="108" t="s">
        <v>157</v>
      </c>
      <c r="E68" s="436">
        <f ca="1">VLOOKUP('Liste for tidtaking'!D65,'Liste for tidtaking'!D$5:H$78,5,FALSE)</f>
        <v>1.8777999999999997</v>
      </c>
      <c r="F68" s="282"/>
      <c r="G68" s="135"/>
      <c r="H68" s="136"/>
      <c r="I68" s="350"/>
      <c r="J68" s="99"/>
      <c r="L68" s="438"/>
      <c r="M68" s="433"/>
      <c r="N68" s="99"/>
      <c r="O68" s="434"/>
      <c r="P68" s="195"/>
    </row>
    <row r="69" spans="2:18" ht="21" thickBot="1" x14ac:dyDescent="0.3">
      <c r="B69" s="199">
        <f t="shared" si="5"/>
        <v>31</v>
      </c>
      <c r="C69" s="108" t="s">
        <v>158</v>
      </c>
      <c r="D69" s="108" t="s">
        <v>159</v>
      </c>
      <c r="E69" s="436"/>
      <c r="F69" s="17"/>
      <c r="G69" s="135"/>
      <c r="H69" s="136"/>
      <c r="L69" s="438"/>
      <c r="M69" s="495"/>
      <c r="N69" s="99"/>
      <c r="O69" s="439"/>
    </row>
    <row r="70" spans="2:18" ht="21" thickBot="1" x14ac:dyDescent="0.3">
      <c r="B70" s="199">
        <f t="shared" si="5"/>
        <v>32</v>
      </c>
      <c r="C70" s="108" t="s">
        <v>303</v>
      </c>
      <c r="D70" s="108" t="s">
        <v>318</v>
      </c>
      <c r="E70" s="436">
        <f ca="1">VLOOKUP('Liste for tidtaking'!D66,'Liste for tidtaking'!D$5:H$78,5,FALSE)</f>
        <v>1.6833999999999998</v>
      </c>
      <c r="F70" s="86"/>
      <c r="G70" s="86"/>
      <c r="H70" s="136"/>
      <c r="I70" s="350"/>
      <c r="J70" s="99"/>
      <c r="L70" s="438"/>
      <c r="M70" s="495"/>
      <c r="N70" s="99"/>
      <c r="O70" s="439"/>
      <c r="P70" s="195"/>
    </row>
    <row r="71" spans="2:18" ht="21" thickBot="1" x14ac:dyDescent="0.3">
      <c r="B71" s="199">
        <f t="shared" si="5"/>
        <v>33</v>
      </c>
      <c r="C71" s="108" t="s">
        <v>301</v>
      </c>
      <c r="D71" s="108" t="s">
        <v>317</v>
      </c>
      <c r="E71" s="436">
        <f ca="1">VLOOKUP('Liste for tidtaking'!D67,'Liste for tidtaking'!D$5:H$78,5,FALSE)</f>
        <v>1.6833999999999998</v>
      </c>
      <c r="F71" s="86"/>
      <c r="G71" s="86"/>
      <c r="H71" s="136"/>
      <c r="I71" s="350"/>
      <c r="J71" s="99"/>
      <c r="L71" s="438"/>
      <c r="M71" s="495"/>
      <c r="N71" s="99"/>
      <c r="O71" s="439"/>
      <c r="P71" s="195"/>
    </row>
    <row r="72" spans="2:18" ht="21" thickBot="1" x14ac:dyDescent="0.3">
      <c r="B72" s="199">
        <f t="shared" si="5"/>
        <v>34</v>
      </c>
      <c r="C72" s="108" t="s">
        <v>162</v>
      </c>
      <c r="D72" s="108" t="s">
        <v>163</v>
      </c>
      <c r="E72" s="436">
        <f ca="1">VLOOKUP('Liste for tidtaking'!D69,'Liste for tidtaking'!D$5:H$78,5,FALSE)</f>
        <v>1.7049999999999998</v>
      </c>
      <c r="F72" s="86"/>
      <c r="G72" s="135"/>
      <c r="H72" s="136"/>
      <c r="I72" s="350"/>
      <c r="J72" s="99"/>
      <c r="L72" s="438"/>
      <c r="M72" s="495"/>
      <c r="N72" s="99"/>
      <c r="O72" s="439"/>
      <c r="P72" s="195"/>
    </row>
    <row r="73" spans="2:18" ht="21" thickBot="1" x14ac:dyDescent="0.3">
      <c r="B73" s="199">
        <f t="shared" si="5"/>
        <v>35</v>
      </c>
      <c r="C73" s="108" t="s">
        <v>167</v>
      </c>
      <c r="D73" s="108" t="s">
        <v>168</v>
      </c>
      <c r="E73" s="436">
        <f ca="1">VLOOKUP('Liste for tidtaking'!D73,'Liste for tidtaking'!D$5:H$78,5,FALSE)</f>
        <v>2.2989999999999995</v>
      </c>
      <c r="F73" s="17"/>
      <c r="G73" s="135"/>
      <c r="H73" s="136"/>
      <c r="I73" s="350"/>
      <c r="L73" s="438"/>
      <c r="M73" s="521"/>
      <c r="N73" s="522"/>
      <c r="O73" s="523"/>
      <c r="R73" s="114"/>
    </row>
    <row r="74" spans="2:18" ht="19" x14ac:dyDescent="0.25">
      <c r="B74" s="39"/>
      <c r="C74" s="39"/>
      <c r="D74" s="39"/>
      <c r="F74" s="15"/>
      <c r="G74" s="103"/>
      <c r="I74" s="350"/>
      <c r="J74" s="99"/>
      <c r="L74" s="438"/>
      <c r="M74" s="350"/>
      <c r="N74" s="99"/>
      <c r="O74" s="438"/>
      <c r="R74" s="114"/>
    </row>
    <row r="75" spans="2:18" ht="19" x14ac:dyDescent="0.25">
      <c r="B75" s="39"/>
      <c r="C75" s="39"/>
      <c r="D75" s="39"/>
      <c r="F75" s="15"/>
      <c r="G75" s="103"/>
      <c r="I75" s="350"/>
      <c r="J75" s="99"/>
      <c r="L75" s="438"/>
      <c r="M75" s="350"/>
      <c r="N75" s="99"/>
      <c r="O75" s="438"/>
      <c r="R75" s="114"/>
    </row>
    <row r="76" spans="2:18" ht="19" x14ac:dyDescent="0.25">
      <c r="B76" s="39"/>
      <c r="C76" s="39"/>
      <c r="D76" s="39"/>
      <c r="F76" s="15"/>
      <c r="G76" s="103"/>
      <c r="I76" s="350"/>
      <c r="J76" s="99"/>
      <c r="L76" s="438"/>
      <c r="M76" s="350"/>
      <c r="N76" s="99"/>
      <c r="O76" s="438"/>
      <c r="R76" s="114"/>
    </row>
    <row r="77" spans="2:18" ht="19" x14ac:dyDescent="0.25">
      <c r="B77" s="39"/>
      <c r="C77" s="39"/>
      <c r="D77" s="39"/>
      <c r="F77" s="15"/>
      <c r="G77" s="103"/>
      <c r="I77" s="350"/>
      <c r="J77" s="99"/>
      <c r="L77" s="438"/>
      <c r="M77" s="350"/>
      <c r="N77" s="99"/>
      <c r="O77" s="438"/>
      <c r="R77" s="114"/>
    </row>
    <row r="78" spans="2:18" x14ac:dyDescent="0.2">
      <c r="D78" t="s">
        <v>173</v>
      </c>
      <c r="F78" s="196">
        <f>COUNT(F8:F73)+COUNTIF(F8:F73,"Brutt")+COUNTIF(F8:F73,"(*)")</f>
        <v>7</v>
      </c>
      <c r="G78" s="196">
        <f>COUNT(G8:G73)+COUNTIF(G8:G73,"Brutt")+COUNTIF(G8:G73,"(*)")</f>
        <v>22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IF(SUM(F8:F73)=0," ",AVERAGE(F8:F73))</f>
        <v>2.3242394179894179E-2</v>
      </c>
      <c r="G80" s="103">
        <f>IF(SUM(G8:G73)=0," ",AVERAGE(G8:G73))</f>
        <v>2.9609237213403874E-2</v>
      </c>
      <c r="H80" s="103">
        <f>IF(SUM(F8:H73)=0," ",AVERAGE(F8:H73))</f>
        <v>2.8017526455026451E-2</v>
      </c>
    </row>
    <row r="81" spans="6:7" x14ac:dyDescent="0.2">
      <c r="F81" s="15"/>
      <c r="G81" s="15"/>
    </row>
    <row r="82" spans="6:7" x14ac:dyDescent="0.2">
      <c r="G82" s="15"/>
    </row>
  </sheetData>
  <autoFilter ref="B7:P73" xr:uid="{8BB1EE84-6088-EE48-95D5-1AF69D3BD102}">
    <sortState xmlns:xlrd2="http://schemas.microsoft.com/office/spreadsheetml/2017/richdata2" ref="B8:P73">
      <sortCondition ref="I7:I73"/>
    </sortState>
  </autoFilter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9CAE5-A6B4-9F45-B4EB-64F43160F1DE}">
  <dimension ref="A1:U82"/>
  <sheetViews>
    <sheetView topLeftCell="A49" workbookViewId="0">
      <selection activeCell="A77" sqref="A77:XFD77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21" x14ac:dyDescent="0.2">
      <c r="A1" s="15"/>
      <c r="G1" s="15"/>
    </row>
    <row r="2" spans="1:21" x14ac:dyDescent="0.2">
      <c r="G2" s="15"/>
    </row>
    <row r="3" spans="1:21" ht="26" x14ac:dyDescent="0.3">
      <c r="B3" s="21" t="s">
        <v>380</v>
      </c>
      <c r="C3" s="266" t="s">
        <v>376</v>
      </c>
      <c r="F3" s="15"/>
      <c r="G3" s="15"/>
    </row>
    <row r="4" spans="1:21" ht="17" thickBot="1" x14ac:dyDescent="0.25">
      <c r="B4" s="15"/>
      <c r="F4" s="15"/>
      <c r="G4" s="15"/>
    </row>
    <row r="5" spans="1:21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21" ht="20" thickBot="1" x14ac:dyDescent="0.3">
      <c r="B6" s="104"/>
      <c r="C6" s="198"/>
      <c r="D6" s="198"/>
      <c r="E6" s="198"/>
      <c r="F6" s="226">
        <v>1.7</v>
      </c>
      <c r="G6" s="204">
        <v>2.5</v>
      </c>
      <c r="H6" s="204"/>
      <c r="J6" s="194"/>
      <c r="K6" s="194"/>
      <c r="M6" s="431"/>
      <c r="O6" s="432"/>
    </row>
    <row r="7" spans="1:21" ht="20" thickBot="1" x14ac:dyDescent="0.3">
      <c r="B7" s="104"/>
      <c r="C7" s="212"/>
      <c r="D7" s="212"/>
      <c r="E7" s="212"/>
      <c r="F7" s="206"/>
      <c r="G7" s="200"/>
      <c r="H7" s="136"/>
      <c r="M7" s="431"/>
      <c r="O7" s="432"/>
      <c r="Q7" s="111" t="s">
        <v>201</v>
      </c>
    </row>
    <row r="8" spans="1:21" ht="21" thickBot="1" x14ac:dyDescent="0.3">
      <c r="B8" s="199">
        <f t="shared" ref="B8:B47" si="0">B7+1</f>
        <v>1</v>
      </c>
      <c r="C8" s="106" t="s">
        <v>127</v>
      </c>
      <c r="D8" s="107" t="s">
        <v>128</v>
      </c>
      <c r="E8" s="436">
        <f ca="1">VLOOKUP('Liste for tidtaking'!D48,'Liste for tidtaking'!D$5:H$78,5,FALSE)</f>
        <v>1.4969999999999999</v>
      </c>
      <c r="F8" s="209"/>
      <c r="G8" s="86">
        <v>2.1435185185185186E-2</v>
      </c>
      <c r="H8" s="136"/>
      <c r="I8" s="350">
        <f t="shared" ref="I8:I33" si="1">IF(F8&gt;0,F8/F$6,G8/G$6)</f>
        <v>8.5740740740740742E-3</v>
      </c>
      <c r="J8" s="99">
        <f>(F8-INT(F8))*24*60*60*G$6/F$6+(G8-INT(G8))*24*60*60</f>
        <v>1852</v>
      </c>
      <c r="K8">
        <v>1</v>
      </c>
      <c r="L8" s="438">
        <f t="shared" ref="L8:L42" si="2">1-(K8-0.5)/(F$78+G$78)</f>
        <v>0.98484848484848486</v>
      </c>
      <c r="M8" s="495">
        <f t="shared" ref="M8:M33" ca="1" si="3">I8/E8</f>
        <v>5.727504391499048E-3</v>
      </c>
      <c r="N8" s="99">
        <v>4</v>
      </c>
      <c r="O8" s="439">
        <f t="shared" ref="O8:O42" si="4">1-(N8-0.5)/(F$78+G$78)</f>
        <v>0.89393939393939392</v>
      </c>
      <c r="P8" s="195"/>
      <c r="Q8" s="110" t="s">
        <v>202</v>
      </c>
      <c r="R8" s="110"/>
      <c r="S8" s="111" t="s">
        <v>203</v>
      </c>
      <c r="T8" s="219"/>
      <c r="U8" s="350"/>
    </row>
    <row r="9" spans="1:21" ht="21" thickBot="1" x14ac:dyDescent="0.3">
      <c r="B9" s="199">
        <f t="shared" si="0"/>
        <v>2</v>
      </c>
      <c r="C9" s="106" t="s">
        <v>121</v>
      </c>
      <c r="D9" s="107" t="s">
        <v>122</v>
      </c>
      <c r="E9" s="436">
        <f ca="1">VLOOKUP('Liste for tidtaking'!D43,'Liste for tidtaking'!D$5:H$78,5,FALSE)</f>
        <v>1.4609999999999999</v>
      </c>
      <c r="F9" s="209"/>
      <c r="G9" s="86">
        <v>2.1562499999999998E-2</v>
      </c>
      <c r="H9" s="136"/>
      <c r="I9" s="350">
        <f t="shared" si="1"/>
        <v>8.624999999999999E-3</v>
      </c>
      <c r="J9" s="99"/>
      <c r="K9">
        <v>2</v>
      </c>
      <c r="L9" s="438">
        <f t="shared" si="2"/>
        <v>0.95454545454545459</v>
      </c>
      <c r="M9" s="495">
        <f t="shared" ca="1" si="3"/>
        <v>5.9034907597535933E-3</v>
      </c>
      <c r="N9" s="99">
        <v>6</v>
      </c>
      <c r="O9" s="439">
        <f t="shared" si="4"/>
        <v>0.83333333333333337</v>
      </c>
      <c r="P9" s="195"/>
      <c r="Q9" s="110" t="s">
        <v>205</v>
      </c>
      <c r="R9" s="110"/>
      <c r="S9" s="111" t="s">
        <v>206</v>
      </c>
      <c r="T9" s="219"/>
      <c r="U9" s="350"/>
    </row>
    <row r="10" spans="1:21" ht="21" thickBot="1" x14ac:dyDescent="0.3">
      <c r="B10" s="199">
        <f t="shared" si="0"/>
        <v>3</v>
      </c>
      <c r="C10" s="106" t="s">
        <v>284</v>
      </c>
      <c r="D10" s="107" t="s">
        <v>285</v>
      </c>
      <c r="E10" s="436">
        <f ca="1">VLOOKUP('Liste for tidtaking'!D45,'Liste for tidtaking'!D$5:H$78,5,FALSE)</f>
        <v>1.3989999999999998</v>
      </c>
      <c r="F10" s="209"/>
      <c r="G10" s="135">
        <v>2.255787037037037E-2</v>
      </c>
      <c r="H10" s="136"/>
      <c r="I10" s="350">
        <f t="shared" si="1"/>
        <v>9.0231481481481482E-3</v>
      </c>
      <c r="J10" s="99"/>
      <c r="K10">
        <v>3</v>
      </c>
      <c r="L10" s="438">
        <f t="shared" si="2"/>
        <v>0.9242424242424242</v>
      </c>
      <c r="M10" s="495">
        <f t="shared" ca="1" si="3"/>
        <v>6.4497127577899565E-3</v>
      </c>
      <c r="N10" s="99">
        <v>15</v>
      </c>
      <c r="O10" s="439">
        <f t="shared" si="4"/>
        <v>0.56060606060606055</v>
      </c>
      <c r="P10" s="195"/>
      <c r="Q10" s="110" t="s">
        <v>179</v>
      </c>
      <c r="R10" s="110"/>
      <c r="S10" s="111" t="s">
        <v>7</v>
      </c>
    </row>
    <row r="11" spans="1:21" ht="21" thickBot="1" x14ac:dyDescent="0.3">
      <c r="B11" s="199">
        <f t="shared" si="0"/>
        <v>4</v>
      </c>
      <c r="C11" s="106" t="s">
        <v>89</v>
      </c>
      <c r="D11" s="107" t="s">
        <v>320</v>
      </c>
      <c r="E11" s="436">
        <f ca="1">VLOOKUP('Liste for tidtaking'!D22,'Liste for tidtaking'!D$5:H$78,5,FALSE)</f>
        <v>1.7549999999999999</v>
      </c>
      <c r="F11" s="209"/>
      <c r="G11" s="135">
        <v>2.3715277777777776E-2</v>
      </c>
      <c r="H11" s="136"/>
      <c r="I11" s="350">
        <f t="shared" si="1"/>
        <v>9.4861111111111101E-3</v>
      </c>
      <c r="J11" s="99">
        <f>(F11-INT(F11))*24*60*60*G$6/F$6+(G11-INT(G11))*24*60*60</f>
        <v>2049</v>
      </c>
      <c r="K11">
        <v>4</v>
      </c>
      <c r="L11" s="438">
        <f t="shared" si="2"/>
        <v>0.89393939393939392</v>
      </c>
      <c r="M11" s="495">
        <f t="shared" ca="1" si="3"/>
        <v>5.4051915163026275E-3</v>
      </c>
      <c r="N11" s="99">
        <v>3</v>
      </c>
      <c r="O11" s="439">
        <f t="shared" si="4"/>
        <v>0.9242424242424242</v>
      </c>
      <c r="P11" s="195"/>
      <c r="Q11" s="110" t="s">
        <v>287</v>
      </c>
      <c r="S11" s="111" t="s">
        <v>62</v>
      </c>
    </row>
    <row r="12" spans="1:21" ht="21" thickBot="1" x14ac:dyDescent="0.3">
      <c r="B12" s="199">
        <f t="shared" si="0"/>
        <v>5</v>
      </c>
      <c r="C12" s="106" t="s">
        <v>167</v>
      </c>
      <c r="D12" s="107" t="s">
        <v>168</v>
      </c>
      <c r="E12" s="436">
        <f ca="1">VLOOKUP('Liste for tidtaking'!D73,'Liste for tidtaking'!D$5:H$78,5,FALSE)</f>
        <v>2.2989999999999995</v>
      </c>
      <c r="F12" s="208"/>
      <c r="G12" s="135">
        <v>2.4027777777777776E-2</v>
      </c>
      <c r="H12" s="136"/>
      <c r="I12" s="350">
        <f t="shared" si="1"/>
        <v>9.6111111111111102E-3</v>
      </c>
      <c r="K12">
        <v>5</v>
      </c>
      <c r="L12" s="438">
        <f t="shared" si="2"/>
        <v>0.86363636363636365</v>
      </c>
      <c r="M12" s="495">
        <f t="shared" ca="1" si="3"/>
        <v>4.18056159682954E-3</v>
      </c>
      <c r="N12" s="99">
        <v>1</v>
      </c>
      <c r="O12" s="439">
        <f t="shared" si="4"/>
        <v>0.98484848484848486</v>
      </c>
      <c r="Q12" s="111" t="s">
        <v>208</v>
      </c>
    </row>
    <row r="13" spans="1:21" ht="21" thickBot="1" x14ac:dyDescent="0.3">
      <c r="B13" s="199">
        <f t="shared" si="0"/>
        <v>6</v>
      </c>
      <c r="C13" s="106" t="s">
        <v>107</v>
      </c>
      <c r="D13" s="107" t="s">
        <v>108</v>
      </c>
      <c r="E13" s="436">
        <f ca="1">VLOOKUP('Liste for tidtaking'!D34,'Liste for tidtaking'!D$5:H$78,5,FALSE)</f>
        <v>1.6549999999999998</v>
      </c>
      <c r="F13" s="209"/>
      <c r="G13" s="135">
        <v>2.4340277777777777E-2</v>
      </c>
      <c r="H13" s="136"/>
      <c r="I13" s="350">
        <f t="shared" si="1"/>
        <v>9.7361111111111103E-3</v>
      </c>
      <c r="J13" s="99">
        <f>(F13-INT(F13))*24*60*60*G$6/F$6+(G13-INT(G13))*24*60*60</f>
        <v>2103</v>
      </c>
      <c r="K13" s="99">
        <v>6</v>
      </c>
      <c r="L13" s="438">
        <f t="shared" si="2"/>
        <v>0.83333333333333337</v>
      </c>
      <c r="M13" s="495">
        <f t="shared" ca="1" si="3"/>
        <v>5.8828465928163817E-3</v>
      </c>
      <c r="N13" s="99">
        <v>5</v>
      </c>
      <c r="O13" s="439">
        <f t="shared" si="4"/>
        <v>0.86363636363636365</v>
      </c>
      <c r="P13" s="195"/>
      <c r="Q13" s="111"/>
    </row>
    <row r="14" spans="1:21" ht="21" thickBot="1" x14ac:dyDescent="0.3">
      <c r="B14" s="199">
        <f t="shared" si="0"/>
        <v>7</v>
      </c>
      <c r="C14" s="106" t="s">
        <v>137</v>
      </c>
      <c r="D14" s="107" t="s">
        <v>321</v>
      </c>
      <c r="E14" s="436">
        <f ca="1">VLOOKUP('Liste for tidtaking'!D54,'Liste for tidtaking'!D$5:H$78,5,FALSE)</f>
        <v>1.5329999999999997</v>
      </c>
      <c r="F14" s="209"/>
      <c r="G14" s="86">
        <v>2.4432870370370369E-2</v>
      </c>
      <c r="H14" s="136"/>
      <c r="I14" s="350">
        <f t="shared" si="1"/>
        <v>9.7731481481481471E-3</v>
      </c>
      <c r="J14" s="99">
        <f>(F14-INT(F14))*24*60*60*G$6/F$6+(G14-INT(G14))*24*60*60</f>
        <v>2111</v>
      </c>
      <c r="K14">
        <v>7</v>
      </c>
      <c r="L14" s="438">
        <f t="shared" si="2"/>
        <v>0.80303030303030298</v>
      </c>
      <c r="M14" s="495">
        <f t="shared" ca="1" si="3"/>
        <v>6.3751781788311474E-3</v>
      </c>
      <c r="N14" s="99">
        <v>12</v>
      </c>
      <c r="O14" s="439">
        <f t="shared" si="4"/>
        <v>0.65151515151515149</v>
      </c>
      <c r="P14" s="195"/>
    </row>
    <row r="15" spans="1:21" ht="21" thickBot="1" x14ac:dyDescent="0.3">
      <c r="B15" s="199">
        <f t="shared" si="0"/>
        <v>8</v>
      </c>
      <c r="C15" s="106" t="s">
        <v>119</v>
      </c>
      <c r="D15" s="107" t="s">
        <v>120</v>
      </c>
      <c r="E15" s="436">
        <f ca="1">VLOOKUP('Liste for tidtaking'!D42,'Liste for tidtaking'!D$5:H$78,5,FALSE)</f>
        <v>1.6549999999999998</v>
      </c>
      <c r="F15" s="86"/>
      <c r="G15" s="86">
        <v>2.4513888888888891E-2</v>
      </c>
      <c r="H15" s="136"/>
      <c r="I15" s="350">
        <f t="shared" si="1"/>
        <v>9.8055555555555569E-3</v>
      </c>
      <c r="J15" s="99"/>
      <c r="K15">
        <v>8</v>
      </c>
      <c r="L15" s="438">
        <f t="shared" si="2"/>
        <v>0.77272727272727271</v>
      </c>
      <c r="M15" s="495">
        <f t="shared" ca="1" si="3"/>
        <v>5.9248069822087964E-3</v>
      </c>
      <c r="N15" s="99">
        <v>7</v>
      </c>
      <c r="O15" s="439">
        <f t="shared" si="4"/>
        <v>0.80303030303030298</v>
      </c>
      <c r="P15" s="195"/>
    </row>
    <row r="16" spans="1:21" ht="21" thickBot="1" x14ac:dyDescent="0.3">
      <c r="B16" s="199">
        <f t="shared" si="0"/>
        <v>9</v>
      </c>
      <c r="C16" s="106" t="s">
        <v>102</v>
      </c>
      <c r="D16" s="107" t="s">
        <v>103</v>
      </c>
      <c r="E16" s="436">
        <f ca="1">VLOOKUP('Liste for tidtaking'!D29,'Liste for tidtaking'!D$5:H$78,5,FALSE)</f>
        <v>1.4609999999999999</v>
      </c>
      <c r="F16" s="209"/>
      <c r="G16" s="135">
        <v>2.6087962962962962E-2</v>
      </c>
      <c r="H16" s="136"/>
      <c r="I16" s="350">
        <f t="shared" si="1"/>
        <v>1.0435185185185184E-2</v>
      </c>
      <c r="J16" s="99">
        <f>(F16-INT(F16))*24*60*60*G$6/F$6+(G16-INT(G16))*24*60*60</f>
        <v>2254</v>
      </c>
      <c r="K16">
        <v>9</v>
      </c>
      <c r="L16" s="438">
        <f t="shared" si="2"/>
        <v>0.74242424242424243</v>
      </c>
      <c r="M16" s="495">
        <f t="shared" ca="1" si="3"/>
        <v>7.1424949932821259E-3</v>
      </c>
      <c r="N16" s="99">
        <v>19</v>
      </c>
      <c r="O16" s="439">
        <f t="shared" si="4"/>
        <v>0.43939393939393945</v>
      </c>
      <c r="P16" s="195"/>
    </row>
    <row r="17" spans="2:16" ht="21" thickBot="1" x14ac:dyDescent="0.3">
      <c r="B17" s="199">
        <f t="shared" si="0"/>
        <v>10</v>
      </c>
      <c r="C17" s="106" t="s">
        <v>117</v>
      </c>
      <c r="D17" s="107" t="s">
        <v>166</v>
      </c>
      <c r="E17" s="436">
        <f ca="1">VLOOKUP('Liste for tidtaking'!D71,'Liste for tidtaking'!D$5:H$78,5,FALSE)</f>
        <v>1.7049999999999998</v>
      </c>
      <c r="F17" s="209"/>
      <c r="G17" s="86">
        <v>2.6180555555555554E-2</v>
      </c>
      <c r="H17" s="136"/>
      <c r="I17" s="350">
        <f t="shared" si="1"/>
        <v>1.0472222222222221E-2</v>
      </c>
      <c r="J17" s="99">
        <f>(F17-INT(F17))*24*60*60*G$6/F$6+(G17-INT(G17))*24*60*60</f>
        <v>2261.9999999999995</v>
      </c>
      <c r="K17">
        <v>10</v>
      </c>
      <c r="L17" s="438">
        <f t="shared" si="2"/>
        <v>0.71212121212121215</v>
      </c>
      <c r="M17" s="495">
        <f t="shared" ca="1" si="3"/>
        <v>6.1420658194851745E-3</v>
      </c>
      <c r="N17" s="99">
        <v>9</v>
      </c>
      <c r="O17" s="439">
        <f t="shared" si="4"/>
        <v>0.74242424242424243</v>
      </c>
      <c r="P17" s="195"/>
    </row>
    <row r="18" spans="2:16" ht="21" thickBot="1" x14ac:dyDescent="0.3">
      <c r="B18" s="199">
        <f t="shared" si="0"/>
        <v>11</v>
      </c>
      <c r="C18" s="106" t="s">
        <v>63</v>
      </c>
      <c r="D18" s="107" t="s">
        <v>99</v>
      </c>
      <c r="E18" s="436">
        <f ca="1">VLOOKUP('Liste for tidtaking'!D27,'Liste for tidtaking'!D$5:H$78,5,FALSE)</f>
        <v>1.4969999999999999</v>
      </c>
      <c r="F18" s="209"/>
      <c r="G18" s="135">
        <v>2.6817129629629628E-2</v>
      </c>
      <c r="H18" s="136"/>
      <c r="I18" s="350">
        <f t="shared" si="1"/>
        <v>1.0726851851851852E-2</v>
      </c>
      <c r="J18" s="99">
        <f>(F18-INT(F18))*24*60*60*G$6/F$6+(G18-INT(G18))*24*60*60</f>
        <v>2317</v>
      </c>
      <c r="K18">
        <v>11</v>
      </c>
      <c r="L18" s="438">
        <f t="shared" si="2"/>
        <v>0.68181818181818188</v>
      </c>
      <c r="M18" s="495">
        <f t="shared" ca="1" si="3"/>
        <v>7.1655656992998347E-3</v>
      </c>
      <c r="N18" s="99">
        <v>20</v>
      </c>
      <c r="O18" s="439">
        <f t="shared" si="4"/>
        <v>0.40909090909090906</v>
      </c>
      <c r="P18" s="195"/>
    </row>
    <row r="19" spans="2:16" ht="21" thickBot="1" x14ac:dyDescent="0.3">
      <c r="B19" s="199">
        <f t="shared" si="0"/>
        <v>12</v>
      </c>
      <c r="C19" s="106" t="s">
        <v>95</v>
      </c>
      <c r="D19" s="107" t="s">
        <v>96</v>
      </c>
      <c r="E19" s="436">
        <f ca="1">VLOOKUP('Liste for tidtaking'!D25,'Liste for tidtaking'!D$5:H$78,5,FALSE)</f>
        <v>1.7049999999999998</v>
      </c>
      <c r="F19" s="209"/>
      <c r="G19" s="135">
        <v>2.7337962962962963E-2</v>
      </c>
      <c r="H19" s="136"/>
      <c r="I19" s="350">
        <f t="shared" si="1"/>
        <v>1.0935185185185185E-2</v>
      </c>
      <c r="J19" s="99"/>
      <c r="K19">
        <v>12</v>
      </c>
      <c r="L19" s="438">
        <f t="shared" si="2"/>
        <v>0.65151515151515149</v>
      </c>
      <c r="M19" s="495">
        <f t="shared" ca="1" si="3"/>
        <v>6.4135983490822201E-3</v>
      </c>
      <c r="N19" s="99">
        <v>14</v>
      </c>
      <c r="O19" s="439">
        <f t="shared" si="4"/>
        <v>0.59090909090909083</v>
      </c>
      <c r="P19" s="195"/>
    </row>
    <row r="20" spans="2:16" ht="21" thickBot="1" x14ac:dyDescent="0.3">
      <c r="B20" s="199">
        <f t="shared" si="0"/>
        <v>13</v>
      </c>
      <c r="C20" s="106" t="s">
        <v>164</v>
      </c>
      <c r="D20" s="107" t="s">
        <v>165</v>
      </c>
      <c r="E20" s="436">
        <f ca="1">VLOOKUP('Liste for tidtaking'!D70,'Liste for tidtaking'!D$5:H$78,5,FALSE)</f>
        <v>1.4969999999999999</v>
      </c>
      <c r="F20" s="208"/>
      <c r="G20" s="135">
        <v>2.7476851851851853E-2</v>
      </c>
      <c r="H20" s="136"/>
      <c r="I20" s="350">
        <f t="shared" si="1"/>
        <v>1.0990740740740742E-2</v>
      </c>
      <c r="J20" s="99"/>
      <c r="K20">
        <v>13</v>
      </c>
      <c r="L20" s="438">
        <f t="shared" si="2"/>
        <v>0.62121212121212122</v>
      </c>
      <c r="M20" s="495">
        <f t="shared" ca="1" si="3"/>
        <v>7.341844182191545E-3</v>
      </c>
      <c r="N20" s="99">
        <v>21</v>
      </c>
      <c r="O20" s="439">
        <f t="shared" si="4"/>
        <v>0.37878787878787878</v>
      </c>
      <c r="P20" s="195"/>
    </row>
    <row r="21" spans="2:16" ht="21" thickBot="1" x14ac:dyDescent="0.3">
      <c r="B21" s="199">
        <f t="shared" si="0"/>
        <v>14</v>
      </c>
      <c r="C21" s="106" t="s">
        <v>81</v>
      </c>
      <c r="D21" s="107" t="s">
        <v>82</v>
      </c>
      <c r="E21" s="436">
        <f ca="1">VLOOKUP('Liste for tidtaking'!D16,'Liste for tidtaking'!D$5:H$78,5,FALSE)</f>
        <v>1.8049999999999997</v>
      </c>
      <c r="F21" s="209"/>
      <c r="G21" s="135">
        <v>2.8310185185185185E-2</v>
      </c>
      <c r="H21" s="136"/>
      <c r="I21" s="350">
        <f t="shared" si="1"/>
        <v>1.1324074074074073E-2</v>
      </c>
      <c r="J21" s="99"/>
      <c r="K21">
        <v>14</v>
      </c>
      <c r="L21" s="438">
        <f t="shared" si="2"/>
        <v>0.59090909090909083</v>
      </c>
      <c r="M21" s="495">
        <f t="shared" ca="1" si="3"/>
        <v>6.2737252487945015E-3</v>
      </c>
      <c r="N21" s="99">
        <v>11</v>
      </c>
      <c r="O21" s="439">
        <f t="shared" si="4"/>
        <v>0.68181818181818188</v>
      </c>
      <c r="P21" s="195"/>
    </row>
    <row r="22" spans="2:16" ht="21" thickBot="1" x14ac:dyDescent="0.3">
      <c r="B22" s="199">
        <f t="shared" si="0"/>
        <v>15</v>
      </c>
      <c r="C22" s="106" t="s">
        <v>379</v>
      </c>
      <c r="D22" s="107" t="s">
        <v>149</v>
      </c>
      <c r="E22" s="436">
        <f ca="1">VLOOKUP('Liste for tidtaking'!D61,'Liste for tidtaking'!D$5:H$78,5,FALSE)</f>
        <v>1.5689999999999997</v>
      </c>
      <c r="F22" s="209"/>
      <c r="G22" s="86">
        <v>2.9768518518518517E-2</v>
      </c>
      <c r="H22" s="136"/>
      <c r="I22" s="350">
        <f t="shared" si="1"/>
        <v>1.1907407407407406E-2</v>
      </c>
      <c r="J22" s="99"/>
      <c r="K22">
        <v>15</v>
      </c>
      <c r="L22" s="438">
        <f t="shared" si="2"/>
        <v>0.56060606060606055</v>
      </c>
      <c r="M22" s="495">
        <f t="shared" ca="1" si="3"/>
        <v>7.5891697943960539E-3</v>
      </c>
      <c r="N22" s="99">
        <v>28</v>
      </c>
      <c r="O22" s="439">
        <f t="shared" si="4"/>
        <v>0.16666666666666663</v>
      </c>
      <c r="P22" s="195"/>
    </row>
    <row r="23" spans="2:16" ht="21" thickBot="1" x14ac:dyDescent="0.3">
      <c r="B23" s="199">
        <f t="shared" si="0"/>
        <v>16</v>
      </c>
      <c r="C23" s="106" t="s">
        <v>115</v>
      </c>
      <c r="D23" s="107" t="s">
        <v>116</v>
      </c>
      <c r="E23" s="436">
        <f ca="1">VLOOKUP('Liste for tidtaking'!D39,'Liste for tidtaking'!D$5:H$78,5,FALSE)</f>
        <v>2.0029999999999997</v>
      </c>
      <c r="F23" s="209"/>
      <c r="G23" s="135">
        <v>3.0821759259259261E-2</v>
      </c>
      <c r="H23" s="136"/>
      <c r="I23" s="350">
        <f t="shared" si="1"/>
        <v>1.2328703703703705E-2</v>
      </c>
      <c r="J23" s="99"/>
      <c r="K23">
        <v>16</v>
      </c>
      <c r="L23" s="438">
        <f t="shared" si="2"/>
        <v>0.53030303030303028</v>
      </c>
      <c r="M23" s="495">
        <f t="shared" ca="1" si="3"/>
        <v>6.1551191730922147E-3</v>
      </c>
      <c r="N23" s="99">
        <v>10</v>
      </c>
      <c r="O23" s="439">
        <f t="shared" si="4"/>
        <v>0.71212121212121215</v>
      </c>
      <c r="P23" s="195"/>
    </row>
    <row r="24" spans="2:16" ht="21" thickBot="1" x14ac:dyDescent="0.3">
      <c r="B24" s="199">
        <f t="shared" si="0"/>
        <v>17</v>
      </c>
      <c r="C24" s="106" t="s">
        <v>162</v>
      </c>
      <c r="D24" s="107" t="s">
        <v>163</v>
      </c>
      <c r="E24" s="436">
        <f ca="1">VLOOKUP('Liste for tidtaking'!D69,'Liste for tidtaking'!D$5:H$78,5,FALSE)</f>
        <v>1.7049999999999998</v>
      </c>
      <c r="F24" s="209"/>
      <c r="G24" s="135">
        <v>3.1412037037037037E-2</v>
      </c>
      <c r="H24" s="136"/>
      <c r="I24" s="350">
        <f t="shared" si="1"/>
        <v>1.2564814814814815E-2</v>
      </c>
      <c r="J24" s="99"/>
      <c r="K24">
        <v>17</v>
      </c>
      <c r="L24" s="438">
        <f t="shared" si="2"/>
        <v>0.5</v>
      </c>
      <c r="M24" s="495">
        <f t="shared" ca="1" si="3"/>
        <v>7.3693928532638222E-3</v>
      </c>
      <c r="N24" s="99">
        <v>24</v>
      </c>
      <c r="O24" s="439">
        <f t="shared" si="4"/>
        <v>0.28787878787878785</v>
      </c>
      <c r="P24" s="195"/>
    </row>
    <row r="25" spans="2:16" ht="21" thickBot="1" x14ac:dyDescent="0.3">
      <c r="B25" s="199">
        <f t="shared" si="0"/>
        <v>18</v>
      </c>
      <c r="C25" s="106" t="s">
        <v>77</v>
      </c>
      <c r="D25" s="107" t="s">
        <v>78</v>
      </c>
      <c r="E25" s="436">
        <f ca="1">VLOOKUP('Liste for tidtaking'!D13,'Liste for tidtaking'!D$5:H$78,5,FALSE)</f>
        <v>1.5689999999999997</v>
      </c>
      <c r="F25" s="209"/>
      <c r="G25" s="135">
        <v>3.1990740740740743E-2</v>
      </c>
      <c r="H25" s="136"/>
      <c r="I25" s="350">
        <f t="shared" si="1"/>
        <v>1.2796296296296297E-2</v>
      </c>
      <c r="J25" s="99"/>
      <c r="K25">
        <v>18</v>
      </c>
      <c r="L25" s="438">
        <f t="shared" si="2"/>
        <v>0.46969696969696972</v>
      </c>
      <c r="M25" s="495">
        <f t="shared" ca="1" si="3"/>
        <v>8.1557019096853405E-3</v>
      </c>
      <c r="N25" s="99">
        <v>29</v>
      </c>
      <c r="O25" s="439">
        <f t="shared" si="4"/>
        <v>0.13636363636363635</v>
      </c>
      <c r="P25" s="195"/>
    </row>
    <row r="26" spans="2:16" ht="21" thickBot="1" x14ac:dyDescent="0.3">
      <c r="B26" s="199">
        <f t="shared" si="0"/>
        <v>19</v>
      </c>
      <c r="C26" s="106" t="s">
        <v>139</v>
      </c>
      <c r="D26" s="107" t="s">
        <v>138</v>
      </c>
      <c r="E26" s="436">
        <f ca="1">VLOOKUP('Liste for tidtaking'!D53,'Liste for tidtaking'!D$5:H$78,5,FALSE)</f>
        <v>2.0362</v>
      </c>
      <c r="F26" s="209"/>
      <c r="G26" s="135">
        <v>3.2858796296296296E-2</v>
      </c>
      <c r="H26" s="136"/>
      <c r="I26" s="350">
        <f t="shared" si="1"/>
        <v>1.3143518518518518E-2</v>
      </c>
      <c r="J26" s="99">
        <f>(F26-INT(F26))*24*60*60*G$6/F$6+(G26-INT(G26))*24*60*60</f>
        <v>2839</v>
      </c>
      <c r="K26">
        <v>19</v>
      </c>
      <c r="L26" s="438">
        <f t="shared" si="2"/>
        <v>0.43939393939393945</v>
      </c>
      <c r="M26" s="495">
        <f t="shared" ca="1" si="3"/>
        <v>6.4549251146834878E-3</v>
      </c>
      <c r="N26" s="99">
        <v>16</v>
      </c>
      <c r="O26" s="439">
        <f t="shared" si="4"/>
        <v>0.53030303030303028</v>
      </c>
      <c r="P26" s="195"/>
    </row>
    <row r="27" spans="2:16" ht="21" thickBot="1" x14ac:dyDescent="0.3">
      <c r="B27" s="199">
        <f t="shared" si="0"/>
        <v>20</v>
      </c>
      <c r="C27" s="106" t="s">
        <v>113</v>
      </c>
      <c r="D27" s="107" t="s">
        <v>114</v>
      </c>
      <c r="E27" s="436">
        <f ca="1">VLOOKUP('Liste for tidtaking'!D38,'Liste for tidtaking'!D$5:H$78,5,FALSE)</f>
        <v>2.6998000000000002</v>
      </c>
      <c r="F27" s="208"/>
      <c r="G27" s="135">
        <v>3.3171296296296296E-2</v>
      </c>
      <c r="H27" s="136"/>
      <c r="I27" s="350">
        <f t="shared" si="1"/>
        <v>1.3268518518518518E-2</v>
      </c>
      <c r="K27">
        <v>20</v>
      </c>
      <c r="L27" s="438">
        <f t="shared" si="2"/>
        <v>0.40909090909090906</v>
      </c>
      <c r="M27" s="495">
        <f t="shared" ca="1" si="3"/>
        <v>4.9146301646486841E-3</v>
      </c>
      <c r="N27" s="99">
        <v>2</v>
      </c>
      <c r="O27" s="439">
        <f t="shared" si="4"/>
        <v>0.95454545454545459</v>
      </c>
    </row>
    <row r="28" spans="2:16" ht="21" thickBot="1" x14ac:dyDescent="0.3">
      <c r="B28" s="199">
        <f t="shared" si="0"/>
        <v>21</v>
      </c>
      <c r="C28" s="106" t="s">
        <v>143</v>
      </c>
      <c r="D28" s="107" t="s">
        <v>144</v>
      </c>
      <c r="E28" s="436">
        <f ca="1">VLOOKUP('Liste for tidtaking'!D57,'Liste for tidtaking'!D$5:H$78,5,FALSE)</f>
        <v>1.8049999999999997</v>
      </c>
      <c r="F28" s="209"/>
      <c r="G28" s="135">
        <v>3.3206018518518517E-2</v>
      </c>
      <c r="H28" s="136"/>
      <c r="I28" s="350">
        <f t="shared" si="1"/>
        <v>1.3282407407407406E-2</v>
      </c>
      <c r="J28" s="99">
        <f>(F28-INT(F28))*24*60*60*G$6/F$6+(G28-INT(G28))*24*60*60</f>
        <v>2869</v>
      </c>
      <c r="K28">
        <v>21</v>
      </c>
      <c r="L28" s="438">
        <f t="shared" si="2"/>
        <v>0.37878787878787878</v>
      </c>
      <c r="M28" s="495">
        <f t="shared" ca="1" si="3"/>
        <v>7.3586744639376218E-3</v>
      </c>
      <c r="N28" s="99">
        <v>22</v>
      </c>
      <c r="O28" s="439">
        <f t="shared" si="4"/>
        <v>0.34848484848484851</v>
      </c>
      <c r="P28" s="195"/>
    </row>
    <row r="29" spans="2:16" ht="21" thickBot="1" x14ac:dyDescent="0.3">
      <c r="B29" s="199">
        <f t="shared" si="0"/>
        <v>22</v>
      </c>
      <c r="C29" s="106" t="s">
        <v>171</v>
      </c>
      <c r="D29" s="107" t="s">
        <v>172</v>
      </c>
      <c r="E29" s="436">
        <f ca="1">VLOOKUP('Liste for tidtaking'!D75,'Liste for tidtaking'!D$5:H$78,5,FALSE)</f>
        <v>1.8549999999999998</v>
      </c>
      <c r="F29" s="209"/>
      <c r="G29" s="135">
        <v>3.4756944444444444E-2</v>
      </c>
      <c r="H29" s="136"/>
      <c r="I29" s="350">
        <f t="shared" si="1"/>
        <v>1.3902777777777778E-2</v>
      </c>
      <c r="J29" s="99"/>
      <c r="K29">
        <v>23</v>
      </c>
      <c r="L29" s="438">
        <f t="shared" si="2"/>
        <v>0.31818181818181823</v>
      </c>
      <c r="M29" s="495">
        <f t="shared" ca="1" si="3"/>
        <v>7.4947589098532507E-3</v>
      </c>
      <c r="N29" s="99">
        <v>27</v>
      </c>
      <c r="O29" s="439">
        <f t="shared" si="4"/>
        <v>0.19696969696969702</v>
      </c>
      <c r="P29" s="195"/>
    </row>
    <row r="30" spans="2:16" ht="21" thickBot="1" x14ac:dyDescent="0.3">
      <c r="B30" s="199">
        <f t="shared" si="0"/>
        <v>23</v>
      </c>
      <c r="C30" s="106" t="s">
        <v>123</v>
      </c>
      <c r="D30" s="107" t="s">
        <v>124</v>
      </c>
      <c r="E30" s="436">
        <f ca="1">VLOOKUP('Liste for tidtaking'!D46,'Liste for tidtaking'!D$5:H$78,5,FALSE)</f>
        <v>1.9289999999999998</v>
      </c>
      <c r="F30" s="303"/>
      <c r="G30" s="268">
        <v>3.6087962962962961E-2</v>
      </c>
      <c r="H30" s="136"/>
      <c r="I30" s="350">
        <f t="shared" si="1"/>
        <v>1.4435185185185185E-2</v>
      </c>
      <c r="J30" s="99">
        <f>(F30-INT(F30))*24*60*60*G$6/F$6+(G30-INT(G30))*24*60*60</f>
        <v>3117.9999999999995</v>
      </c>
      <c r="K30">
        <v>25</v>
      </c>
      <c r="L30" s="438">
        <f t="shared" si="2"/>
        <v>0.25757575757575757</v>
      </c>
      <c r="M30" s="495">
        <f t="shared" ca="1" si="3"/>
        <v>7.4832478927865142E-3</v>
      </c>
      <c r="N30" s="99">
        <v>26</v>
      </c>
      <c r="O30" s="439">
        <f t="shared" si="4"/>
        <v>0.22727272727272729</v>
      </c>
      <c r="P30" s="195"/>
    </row>
    <row r="31" spans="2:16" ht="21" thickBot="1" x14ac:dyDescent="0.3">
      <c r="B31" s="199">
        <f t="shared" si="0"/>
        <v>24</v>
      </c>
      <c r="C31" s="106" t="s">
        <v>135</v>
      </c>
      <c r="D31" s="107" t="s">
        <v>136</v>
      </c>
      <c r="E31" s="436">
        <f ca="1">VLOOKUP('Liste for tidtaking'!D52,'Liste for tidtaking'!D$5:H$78,5,FALSE)</f>
        <v>1.3989999999999998</v>
      </c>
      <c r="F31" s="209"/>
      <c r="G31" s="86">
        <v>3.6944444444444446E-2</v>
      </c>
      <c r="H31" s="136"/>
      <c r="I31" s="350">
        <f t="shared" si="1"/>
        <v>1.4777777777777779E-2</v>
      </c>
      <c r="K31">
        <v>26</v>
      </c>
      <c r="L31" s="438">
        <f t="shared" si="2"/>
        <v>0.22727272727272729</v>
      </c>
      <c r="M31" s="495">
        <f t="shared" ca="1" si="3"/>
        <v>1.0563100627432294E-2</v>
      </c>
      <c r="N31" s="99">
        <v>33</v>
      </c>
      <c r="O31" s="439">
        <f t="shared" si="4"/>
        <v>1.5151515151515138E-2</v>
      </c>
      <c r="P31" s="195"/>
    </row>
    <row r="32" spans="2:16" ht="21" thickBot="1" x14ac:dyDescent="0.3">
      <c r="B32" s="199">
        <f t="shared" si="0"/>
        <v>25</v>
      </c>
      <c r="C32" s="106" t="s">
        <v>104</v>
      </c>
      <c r="D32" s="107" t="s">
        <v>105</v>
      </c>
      <c r="E32" s="436">
        <f ca="1">VLOOKUP('Liste for tidtaking'!D31,'Liste for tidtaking'!D$5:H$78,5,FALSE)</f>
        <v>1.7549999999999999</v>
      </c>
      <c r="F32" s="209"/>
      <c r="G32" s="135">
        <v>3.9664351851851853E-2</v>
      </c>
      <c r="H32" s="136"/>
      <c r="I32" s="350">
        <f t="shared" si="1"/>
        <v>1.5865740740740743E-2</v>
      </c>
      <c r="J32" s="99">
        <f>(F32-INT(F32))*24*60*60*G$6/F$6+(G32-INT(G32))*24*60*60</f>
        <v>3427</v>
      </c>
      <c r="K32">
        <v>27</v>
      </c>
      <c r="L32" s="438">
        <f t="shared" si="2"/>
        <v>0.19696969696969702</v>
      </c>
      <c r="M32" s="495">
        <f t="shared" ca="1" si="3"/>
        <v>9.0403081143821899E-3</v>
      </c>
      <c r="N32" s="99">
        <v>30</v>
      </c>
      <c r="O32" s="439">
        <f t="shared" si="4"/>
        <v>0.10606060606060608</v>
      </c>
      <c r="P32" s="195"/>
    </row>
    <row r="33" spans="2:16" ht="21" thickBot="1" x14ac:dyDescent="0.3">
      <c r="B33" s="199">
        <f t="shared" si="0"/>
        <v>26</v>
      </c>
      <c r="C33" s="106" t="s">
        <v>117</v>
      </c>
      <c r="D33" s="107" t="s">
        <v>118</v>
      </c>
      <c r="E33" s="436">
        <f ca="1">VLOOKUP('Liste for tidtaking'!D41,'Liste for tidtaking'!D$5:H$78,5,FALSE)</f>
        <v>2.2989999999999995</v>
      </c>
      <c r="F33" s="209"/>
      <c r="G33" s="135">
        <v>3.9930555555555552E-2</v>
      </c>
      <c r="H33" s="136"/>
      <c r="I33" s="350">
        <f t="shared" si="1"/>
        <v>1.5972222222222221E-2</v>
      </c>
      <c r="J33" s="99"/>
      <c r="K33">
        <v>28</v>
      </c>
      <c r="L33" s="438">
        <f t="shared" si="2"/>
        <v>0.16666666666666663</v>
      </c>
      <c r="M33" s="495">
        <f t="shared" ca="1" si="3"/>
        <v>6.947465081436374E-3</v>
      </c>
      <c r="N33" s="99">
        <v>18</v>
      </c>
      <c r="O33" s="439">
        <f t="shared" si="4"/>
        <v>0.46969696969696972</v>
      </c>
      <c r="P33" s="195"/>
    </row>
    <row r="34" spans="2:16" ht="21" thickBot="1" x14ac:dyDescent="0.3">
      <c r="B34" s="199">
        <f t="shared" si="0"/>
        <v>27</v>
      </c>
      <c r="C34" s="106" t="s">
        <v>63</v>
      </c>
      <c r="D34" s="107" t="s">
        <v>106</v>
      </c>
      <c r="E34" s="436">
        <f ca="1">VLOOKUP('Liste for tidtaking'!D33,'Liste for tidtaking'!D$5:H$78,5,FALSE)</f>
        <v>1.8549999999999998</v>
      </c>
      <c r="F34" s="208"/>
      <c r="G34" s="207" t="s">
        <v>7</v>
      </c>
      <c r="H34" s="136"/>
      <c r="I34" s="350"/>
      <c r="J34" s="99"/>
      <c r="K34">
        <v>1</v>
      </c>
      <c r="L34" s="438">
        <f t="shared" si="2"/>
        <v>0.98484848484848486</v>
      </c>
      <c r="M34" s="495"/>
      <c r="N34" s="99">
        <v>1</v>
      </c>
      <c r="O34" s="439">
        <f t="shared" si="4"/>
        <v>0.98484848484848486</v>
      </c>
      <c r="P34" s="195"/>
    </row>
    <row r="35" spans="2:16" ht="21" thickBot="1" x14ac:dyDescent="0.3">
      <c r="B35" s="199">
        <f t="shared" si="0"/>
        <v>28</v>
      </c>
      <c r="C35" s="106" t="s">
        <v>65</v>
      </c>
      <c r="D35" s="107" t="s">
        <v>66</v>
      </c>
      <c r="E35" s="436">
        <f ca="1">VLOOKUP('Liste for tidtaking'!D6,'Liste for tidtaking'!D$5:H$78,5,FALSE)</f>
        <v>1.5689999999999997</v>
      </c>
      <c r="F35" s="208"/>
      <c r="G35" s="268" t="s">
        <v>62</v>
      </c>
      <c r="H35" s="18"/>
      <c r="I35" s="350"/>
      <c r="J35" s="99"/>
      <c r="K35">
        <v>4</v>
      </c>
      <c r="L35" s="438">
        <f t="shared" si="2"/>
        <v>0.89393939393939392</v>
      </c>
      <c r="M35" s="495"/>
      <c r="N35" s="99">
        <v>4</v>
      </c>
      <c r="O35" s="439">
        <f t="shared" si="4"/>
        <v>0.89393939393939392</v>
      </c>
      <c r="P35" s="195"/>
    </row>
    <row r="36" spans="2:16" ht="21" thickBot="1" x14ac:dyDescent="0.3">
      <c r="B36" s="199">
        <f t="shared" si="0"/>
        <v>29</v>
      </c>
      <c r="C36" s="106" t="s">
        <v>160</v>
      </c>
      <c r="D36" s="107" t="s">
        <v>161</v>
      </c>
      <c r="E36" s="436">
        <f ca="1">VLOOKUP('Liste for tidtaking'!D68,'Liste for tidtaking'!D$5:H$78,5,FALSE)</f>
        <v>2.2249999999999996</v>
      </c>
      <c r="F36" s="209">
        <v>2.2650462962962963E-2</v>
      </c>
      <c r="G36" s="207"/>
      <c r="H36" s="136"/>
      <c r="I36" s="350">
        <f t="shared" ref="I36:I42" si="5">IF(F36&gt;0,F36/F$6,G36/G$6)</f>
        <v>1.3323801742919391E-2</v>
      </c>
      <c r="K36">
        <v>22</v>
      </c>
      <c r="L36" s="438">
        <f t="shared" si="2"/>
        <v>0.34848484848484851</v>
      </c>
      <c r="M36" s="495">
        <f t="shared" ref="M36:M42" ca="1" si="6">I36/E36</f>
        <v>5.9882255024356823E-3</v>
      </c>
      <c r="N36" s="99">
        <v>8</v>
      </c>
      <c r="O36" s="439">
        <f t="shared" si="4"/>
        <v>0.77272727272727271</v>
      </c>
      <c r="P36" s="195"/>
    </row>
    <row r="37" spans="2:16" ht="21" thickBot="1" x14ac:dyDescent="0.3">
      <c r="B37" s="199">
        <f t="shared" si="0"/>
        <v>30</v>
      </c>
      <c r="C37" s="106" t="s">
        <v>85</v>
      </c>
      <c r="D37" s="107" t="s">
        <v>86</v>
      </c>
      <c r="E37" s="436">
        <f ca="1">VLOOKUP('Liste for tidtaking'!D19,'Liste for tidtaking'!D$5:H$78,5,FALSE)</f>
        <v>2.8169999999999993</v>
      </c>
      <c r="F37" s="209">
        <v>3.0694444444444444E-2</v>
      </c>
      <c r="G37" s="135"/>
      <c r="H37" s="136"/>
      <c r="I37" s="350">
        <f t="shared" si="5"/>
        <v>1.8055555555555557E-2</v>
      </c>
      <c r="K37">
        <v>32</v>
      </c>
      <c r="L37" s="438">
        <f t="shared" si="2"/>
        <v>4.5454545454545414E-2</v>
      </c>
      <c r="M37" s="495">
        <f t="shared" ca="1" si="6"/>
        <v>6.4094978897960815E-3</v>
      </c>
      <c r="N37" s="99">
        <v>13</v>
      </c>
      <c r="O37" s="439">
        <f t="shared" si="4"/>
        <v>0.62121212121212122</v>
      </c>
    </row>
    <row r="38" spans="2:16" ht="21" thickBot="1" x14ac:dyDescent="0.3">
      <c r="B38" s="199">
        <f t="shared" si="0"/>
        <v>31</v>
      </c>
      <c r="C38" s="106" t="s">
        <v>133</v>
      </c>
      <c r="D38" s="107" t="s">
        <v>134</v>
      </c>
      <c r="E38" s="436">
        <f ca="1">VLOOKUP('Liste for tidtaking'!D51,'Liste for tidtaking'!D$5:H$78,5,FALSE)</f>
        <v>2.4469999999999996</v>
      </c>
      <c r="F38" s="209">
        <v>2.7974537037037037E-2</v>
      </c>
      <c r="G38" s="135"/>
      <c r="H38" s="136"/>
      <c r="I38" s="350">
        <f t="shared" si="5"/>
        <v>1.6455610021786492E-2</v>
      </c>
      <c r="J38" s="99"/>
      <c r="K38">
        <v>29</v>
      </c>
      <c r="L38" s="438">
        <f t="shared" si="2"/>
        <v>0.13636363636363635</v>
      </c>
      <c r="M38" s="495">
        <f t="shared" ca="1" si="6"/>
        <v>6.7248099802968914E-3</v>
      </c>
      <c r="N38" s="99">
        <v>17</v>
      </c>
      <c r="O38" s="439">
        <f t="shared" si="4"/>
        <v>0.5</v>
      </c>
      <c r="P38" s="195"/>
    </row>
    <row r="39" spans="2:16" ht="21" thickBot="1" x14ac:dyDescent="0.3">
      <c r="B39" s="199">
        <f t="shared" si="0"/>
        <v>32</v>
      </c>
      <c r="C39" s="106" t="s">
        <v>79</v>
      </c>
      <c r="D39" s="107" t="s">
        <v>147</v>
      </c>
      <c r="E39" s="436">
        <f ca="1">VLOOKUP('Liste for tidtaking'!D59,'Liste for tidtaking'!D$5:H$78,5,FALSE)</f>
        <v>1.9289999999999998</v>
      </c>
      <c r="F39" s="209">
        <v>2.4131944444444445E-2</v>
      </c>
      <c r="G39" s="524"/>
      <c r="H39" s="136"/>
      <c r="I39" s="350">
        <f t="shared" si="5"/>
        <v>1.4195261437908498E-2</v>
      </c>
      <c r="K39">
        <v>24</v>
      </c>
      <c r="L39" s="438">
        <f t="shared" si="2"/>
        <v>0.28787878787878785</v>
      </c>
      <c r="M39" s="495">
        <f t="shared" ca="1" si="6"/>
        <v>7.3588706261837741E-3</v>
      </c>
      <c r="N39" s="99">
        <v>23</v>
      </c>
      <c r="O39" s="439">
        <f t="shared" si="4"/>
        <v>0.31818181818181823</v>
      </c>
    </row>
    <row r="40" spans="2:16" ht="21" thickBot="1" x14ac:dyDescent="0.3">
      <c r="B40" s="199">
        <f t="shared" si="0"/>
        <v>33</v>
      </c>
      <c r="C40" s="106" t="s">
        <v>97</v>
      </c>
      <c r="D40" s="107" t="s">
        <v>98</v>
      </c>
      <c r="E40" s="436">
        <f ca="1">VLOOKUP('Liste for tidtaking'!D26,'Liste for tidtaking'!D$5:H$78,5,FALSE)</f>
        <v>2.2989999999999995</v>
      </c>
      <c r="F40" s="209">
        <v>2.883101851851852E-2</v>
      </c>
      <c r="G40" s="268"/>
      <c r="H40" s="136"/>
      <c r="I40" s="350">
        <f t="shared" si="5"/>
        <v>1.695942265795207E-2</v>
      </c>
      <c r="K40">
        <v>31</v>
      </c>
      <c r="L40" s="438">
        <f t="shared" si="2"/>
        <v>7.5757575757575801E-2</v>
      </c>
      <c r="M40" s="495">
        <f t="shared" ca="1" si="6"/>
        <v>7.3768693597007712E-3</v>
      </c>
      <c r="N40" s="99">
        <v>25</v>
      </c>
      <c r="O40" s="439">
        <f t="shared" si="4"/>
        <v>0.25757575757575757</v>
      </c>
      <c r="P40" s="195"/>
    </row>
    <row r="41" spans="2:16" ht="21" thickBot="1" x14ac:dyDescent="0.3">
      <c r="B41" s="199">
        <f t="shared" si="0"/>
        <v>34</v>
      </c>
      <c r="C41" s="106" t="s">
        <v>131</v>
      </c>
      <c r="D41" s="107" t="s">
        <v>132</v>
      </c>
      <c r="E41" s="436">
        <f ca="1">VLOOKUP('Liste for tidtaking'!D50,'Liste for tidtaking'!D$5:H$78,5,FALSE)</f>
        <v>1.6549999999999998</v>
      </c>
      <c r="F41" s="209">
        <v>2.8298611111111111E-2</v>
      </c>
      <c r="G41" s="268"/>
      <c r="H41" s="136"/>
      <c r="I41" s="350">
        <f t="shared" si="5"/>
        <v>1.6646241830065359E-2</v>
      </c>
      <c r="K41">
        <v>30</v>
      </c>
      <c r="L41" s="438">
        <f t="shared" si="2"/>
        <v>0.10606060606060608</v>
      </c>
      <c r="M41" s="495">
        <f t="shared" ca="1" si="6"/>
        <v>1.0058152163181486E-2</v>
      </c>
      <c r="N41" s="99">
        <v>31</v>
      </c>
      <c r="O41" s="439">
        <f t="shared" si="4"/>
        <v>7.5757575757575801E-2</v>
      </c>
      <c r="P41" s="195"/>
    </row>
    <row r="42" spans="2:16" ht="21" thickBot="1" x14ac:dyDescent="0.3">
      <c r="B42" s="199">
        <f t="shared" si="0"/>
        <v>35</v>
      </c>
      <c r="C42" s="106" t="s">
        <v>154</v>
      </c>
      <c r="D42" s="107" t="s">
        <v>155</v>
      </c>
      <c r="E42" s="436">
        <f ca="1">VLOOKUP('Liste for tidtaking'!D64,'Liste for tidtaking'!D$5:H$78,5,FALSE)</f>
        <v>1.9489999999999998</v>
      </c>
      <c r="F42" s="209">
        <v>3.3449074074074076E-2</v>
      </c>
      <c r="G42" s="135"/>
      <c r="H42" s="136"/>
      <c r="I42" s="350">
        <f t="shared" si="5"/>
        <v>1.9675925925925927E-2</v>
      </c>
      <c r="K42">
        <v>33</v>
      </c>
      <c r="L42" s="438">
        <f t="shared" si="2"/>
        <v>1.5151515151515138E-2</v>
      </c>
      <c r="M42" s="495">
        <f t="shared" ca="1" si="6"/>
        <v>1.0095395549474565E-2</v>
      </c>
      <c r="N42" s="99">
        <v>32</v>
      </c>
      <c r="O42" s="439">
        <f t="shared" si="4"/>
        <v>4.5454545454545414E-2</v>
      </c>
      <c r="P42" s="195"/>
    </row>
    <row r="43" spans="2:16" ht="21" thickBot="1" x14ac:dyDescent="0.3">
      <c r="B43" s="199">
        <f t="shared" si="0"/>
        <v>36</v>
      </c>
      <c r="C43" s="106" t="s">
        <v>100</v>
      </c>
      <c r="D43" s="107" t="s">
        <v>101</v>
      </c>
      <c r="E43" s="436">
        <f ca="1">VLOOKUP('Liste for tidtaking'!D28,'Liste for tidtaking'!D$5:H$78,5,FALSE)</f>
        <v>1.3729999999999998</v>
      </c>
      <c r="F43" s="208"/>
      <c r="G43" s="135"/>
      <c r="H43" s="136"/>
      <c r="I43" s="350"/>
      <c r="J43" s="99"/>
      <c r="L43" s="438"/>
      <c r="M43" s="495"/>
      <c r="N43" s="99"/>
      <c r="O43" s="439"/>
      <c r="P43" s="195"/>
    </row>
    <row r="44" spans="2:16" ht="21" thickBot="1" x14ac:dyDescent="0.3">
      <c r="B44" s="199">
        <f t="shared" si="0"/>
        <v>37</v>
      </c>
      <c r="C44" s="106" t="s">
        <v>352</v>
      </c>
      <c r="D44" s="107" t="s">
        <v>353</v>
      </c>
      <c r="E44" s="436">
        <f ca="1">VLOOKUP('Liste for tidtaking'!D37,'Liste for tidtaking'!D$5:H$78,5,FALSE)</f>
        <v>1.6549999999999998</v>
      </c>
      <c r="F44" s="211"/>
      <c r="G44" s="268"/>
      <c r="H44" s="136"/>
      <c r="I44" s="350"/>
      <c r="J44" s="99"/>
      <c r="L44" s="438"/>
      <c r="M44" s="495"/>
      <c r="N44" s="99"/>
      <c r="O44" s="439"/>
    </row>
    <row r="45" spans="2:16" ht="21" thickBot="1" x14ac:dyDescent="0.3">
      <c r="B45" s="199">
        <f t="shared" si="0"/>
        <v>38</v>
      </c>
      <c r="C45" s="106" t="s">
        <v>357</v>
      </c>
      <c r="D45" s="107" t="s">
        <v>358</v>
      </c>
      <c r="E45" s="436">
        <f ca="1">VLOOKUP('Liste for tidtaking'!D40,'Liste for tidtaking'!D$5:H$78,5,FALSE)</f>
        <v>2.5209999999999995</v>
      </c>
      <c r="F45" s="209"/>
      <c r="G45" s="135"/>
      <c r="H45" s="136"/>
      <c r="I45" s="350"/>
      <c r="J45" s="99"/>
      <c r="L45" s="438"/>
      <c r="M45" s="495"/>
      <c r="N45" s="99"/>
      <c r="O45" s="439"/>
      <c r="P45" s="195"/>
    </row>
    <row r="46" spans="2:16" ht="21" thickBot="1" x14ac:dyDescent="0.3">
      <c r="B46" s="199">
        <f t="shared" si="0"/>
        <v>39</v>
      </c>
      <c r="C46" s="106" t="s">
        <v>348</v>
      </c>
      <c r="D46" s="107" t="s">
        <v>349</v>
      </c>
      <c r="E46" s="436">
        <f ca="1">VLOOKUP('Liste for tidtaking'!D44,'Liste for tidtaking'!D$5:H$78,5,FALSE)</f>
        <v>1.7549999999999999</v>
      </c>
      <c r="F46" s="209"/>
      <c r="G46" s="135"/>
      <c r="H46" s="136"/>
      <c r="I46" s="350"/>
      <c r="L46" s="438"/>
      <c r="M46" s="495"/>
      <c r="N46" s="99"/>
      <c r="O46" s="439"/>
    </row>
    <row r="47" spans="2:16" ht="21" thickBot="1" x14ac:dyDescent="0.3">
      <c r="B47" s="199">
        <f t="shared" si="0"/>
        <v>40</v>
      </c>
      <c r="C47" s="106" t="s">
        <v>150</v>
      </c>
      <c r="D47" s="107" t="s">
        <v>151</v>
      </c>
      <c r="E47" s="436">
        <f ca="1">VLOOKUP('Liste for tidtaking'!D62,'Liste for tidtaking'!D$5:H$78,5,FALSE)</f>
        <v>1.8065999999999998</v>
      </c>
      <c r="F47" s="208"/>
      <c r="G47" s="135"/>
      <c r="H47" s="136"/>
      <c r="I47" s="350"/>
      <c r="J47" s="99"/>
      <c r="L47" s="438"/>
      <c r="M47" s="495"/>
      <c r="N47" s="99"/>
      <c r="O47" s="439"/>
      <c r="P47" s="195"/>
    </row>
    <row r="48" spans="2:16" ht="21" thickBot="1" x14ac:dyDescent="0.3">
      <c r="B48" s="199">
        <v>1</v>
      </c>
      <c r="C48" s="106" t="s">
        <v>60</v>
      </c>
      <c r="D48" s="107" t="s">
        <v>61</v>
      </c>
      <c r="E48" s="436">
        <f ca="1">VLOOKUP('Liste for tidtaking'!D5,'Liste for tidtaking'!D$5:H$78,5,FALSE)</f>
        <v>1.4249999999999998</v>
      </c>
      <c r="F48" s="206"/>
      <c r="G48" s="276"/>
      <c r="H48" s="136"/>
      <c r="J48" s="99"/>
      <c r="L48" s="438"/>
      <c r="M48" s="433"/>
      <c r="N48" s="99"/>
      <c r="O48" s="439"/>
      <c r="P48" s="195"/>
    </row>
    <row r="49" spans="2:16" ht="21" thickBot="1" x14ac:dyDescent="0.3">
      <c r="B49" s="199">
        <f t="shared" ref="B49:B74" si="7">B48+1</f>
        <v>2</v>
      </c>
      <c r="C49" s="106" t="s">
        <v>67</v>
      </c>
      <c r="D49" s="107" t="s">
        <v>68</v>
      </c>
      <c r="E49" s="436">
        <f ca="1">VLOOKUP('Liste for tidtaking'!D7,'Liste for tidtaking'!D$5:H$78,5,FALSE)</f>
        <v>1.5329999999999997</v>
      </c>
      <c r="F49" s="208"/>
      <c r="G49" s="135"/>
      <c r="H49" s="136"/>
      <c r="J49" s="99"/>
      <c r="L49" s="438"/>
      <c r="M49" s="433"/>
      <c r="N49" s="99"/>
      <c r="O49" s="434"/>
      <c r="P49" s="195"/>
    </row>
    <row r="50" spans="2:16" ht="21" thickBot="1" x14ac:dyDescent="0.3">
      <c r="B50" s="199">
        <f t="shared" si="7"/>
        <v>3</v>
      </c>
      <c r="C50" s="106" t="s">
        <v>69</v>
      </c>
      <c r="D50" s="107" t="s">
        <v>70</v>
      </c>
      <c r="E50" s="436">
        <f ca="1">VLOOKUP('Liste for tidtaking'!D9,'Liste for tidtaking'!D$5:H$78,5,FALSE)</f>
        <v>1.5329999999999997</v>
      </c>
      <c r="F50" s="209"/>
      <c r="G50" s="268"/>
      <c r="H50" s="136"/>
      <c r="I50" s="350"/>
      <c r="J50" s="99"/>
      <c r="L50" s="438"/>
      <c r="M50" s="495"/>
      <c r="N50" s="99"/>
      <c r="O50" s="439"/>
      <c r="P50" s="195"/>
    </row>
    <row r="51" spans="2:16" ht="21" thickBot="1" x14ac:dyDescent="0.3">
      <c r="B51" s="199">
        <f t="shared" si="7"/>
        <v>4</v>
      </c>
      <c r="C51" s="106" t="s">
        <v>71</v>
      </c>
      <c r="D51" s="107" t="s">
        <v>72</v>
      </c>
      <c r="E51" s="436">
        <f ca="1">VLOOKUP('Liste for tidtaking'!D10,'Liste for tidtaking'!D$5:H$78,5,FALSE)</f>
        <v>1.6049999999999998</v>
      </c>
      <c r="F51" s="209"/>
      <c r="G51" s="135"/>
      <c r="H51" s="136"/>
      <c r="J51" s="99"/>
      <c r="L51" s="438"/>
      <c r="M51" s="433"/>
      <c r="N51" s="99"/>
      <c r="O51" s="434"/>
      <c r="P51" s="195"/>
    </row>
    <row r="52" spans="2:16" ht="21" thickBot="1" x14ac:dyDescent="0.3">
      <c r="B52" s="199">
        <f t="shared" si="7"/>
        <v>5</v>
      </c>
      <c r="C52" s="106" t="s">
        <v>73</v>
      </c>
      <c r="D52" s="107" t="s">
        <v>74</v>
      </c>
      <c r="E52" s="436">
        <f ca="1">VLOOKUP('Liste for tidtaking'!D11,'Liste for tidtaking'!D$5:H$78,5,FALSE)</f>
        <v>1.5689999999999997</v>
      </c>
      <c r="F52" s="209"/>
      <c r="G52" s="135"/>
      <c r="H52" s="136"/>
      <c r="I52" s="350"/>
      <c r="J52" s="99"/>
      <c r="L52" s="438"/>
      <c r="M52" s="495"/>
      <c r="N52" s="99"/>
      <c r="O52" s="439"/>
      <c r="P52" s="195"/>
    </row>
    <row r="53" spans="2:16" ht="21" thickBot="1" x14ac:dyDescent="0.3">
      <c r="B53" s="199">
        <f t="shared" si="7"/>
        <v>6</v>
      </c>
      <c r="C53" s="106" t="s">
        <v>75</v>
      </c>
      <c r="D53" s="107" t="s">
        <v>76</v>
      </c>
      <c r="E53" s="436">
        <f ca="1">VLOOKUP('Liste for tidtaking'!D12,'Liste for tidtaking'!D$5:H$78,5,FALSE)</f>
        <v>2.1669999999999998</v>
      </c>
      <c r="F53" s="211"/>
      <c r="G53" s="18"/>
      <c r="H53" s="136"/>
      <c r="L53" s="438"/>
      <c r="M53" s="431"/>
      <c r="N53" s="99"/>
      <c r="O53" s="434"/>
    </row>
    <row r="54" spans="2:16" ht="21" thickBot="1" x14ac:dyDescent="0.3">
      <c r="B54" s="199">
        <f t="shared" si="7"/>
        <v>7</v>
      </c>
      <c r="C54" s="106" t="s">
        <v>272</v>
      </c>
      <c r="D54" s="107" t="s">
        <v>319</v>
      </c>
      <c r="E54" s="436">
        <f ca="1">VLOOKUP('Liste for tidtaking'!D14,'Liste for tidtaking'!D$5:H$78,5,FALSE)</f>
        <v>1.6541999999999997</v>
      </c>
      <c r="F54" s="208"/>
      <c r="G54" s="135"/>
      <c r="H54" s="136"/>
      <c r="I54" s="350"/>
      <c r="J54" s="99"/>
      <c r="L54" s="438"/>
      <c r="M54" s="433"/>
      <c r="N54" s="99"/>
      <c r="O54" s="434"/>
      <c r="P54" s="195"/>
    </row>
    <row r="55" spans="2:16" ht="21" thickBot="1" x14ac:dyDescent="0.3">
      <c r="B55" s="199">
        <f t="shared" si="7"/>
        <v>8</v>
      </c>
      <c r="C55" s="106" t="s">
        <v>79</v>
      </c>
      <c r="D55" s="107" t="s">
        <v>80</v>
      </c>
      <c r="E55" s="436">
        <f ca="1">VLOOKUP('Liste for tidtaking'!D15,'Liste for tidtaking'!D$5:H$78,5,FALSE)</f>
        <v>2.1509999999999998</v>
      </c>
      <c r="F55" s="208"/>
      <c r="G55" s="135"/>
      <c r="H55" s="136"/>
      <c r="I55" s="350"/>
      <c r="J55" s="99"/>
      <c r="L55" s="438"/>
      <c r="M55" s="495"/>
      <c r="N55" s="99"/>
      <c r="O55" s="439"/>
      <c r="P55" s="195"/>
    </row>
    <row r="56" spans="2:16" ht="21" thickBot="1" x14ac:dyDescent="0.3">
      <c r="B56" s="199">
        <f t="shared" si="7"/>
        <v>9</v>
      </c>
      <c r="C56" s="106" t="s">
        <v>83</v>
      </c>
      <c r="D56" s="107" t="s">
        <v>84</v>
      </c>
      <c r="E56" s="436">
        <f ca="1">VLOOKUP('Liste for tidtaking'!D18,'Liste for tidtaking'!D$5:H$78,5,FALSE)</f>
        <v>2.0029999999999997</v>
      </c>
      <c r="F56" s="209"/>
      <c r="G56" s="18"/>
      <c r="H56" s="136"/>
      <c r="I56" s="350"/>
      <c r="J56" s="99"/>
      <c r="L56" s="438"/>
      <c r="M56" s="433"/>
      <c r="N56" s="99"/>
      <c r="O56" s="434"/>
      <c r="P56" s="195"/>
    </row>
    <row r="57" spans="2:16" ht="21" thickBot="1" x14ac:dyDescent="0.3">
      <c r="B57" s="199">
        <f t="shared" si="7"/>
        <v>10</v>
      </c>
      <c r="C57" s="106" t="s">
        <v>87</v>
      </c>
      <c r="D57" s="107" t="s">
        <v>88</v>
      </c>
      <c r="E57" s="436">
        <f ca="1">VLOOKUP('Liste for tidtaking'!D20,'Liste for tidtaking'!D$5:H$78,5,FALSE)</f>
        <v>1.6049999999999998</v>
      </c>
      <c r="F57" s="208"/>
      <c r="G57" s="135"/>
      <c r="H57" s="136"/>
      <c r="I57" s="350"/>
      <c r="J57" s="99"/>
      <c r="L57" s="438"/>
      <c r="M57" s="495"/>
      <c r="N57" s="99"/>
      <c r="O57" s="439"/>
      <c r="P57" s="195"/>
    </row>
    <row r="58" spans="2:16" ht="21" thickBot="1" x14ac:dyDescent="0.3">
      <c r="B58" s="199">
        <f t="shared" si="7"/>
        <v>11</v>
      </c>
      <c r="C58" s="106" t="s">
        <v>254</v>
      </c>
      <c r="D58" s="107" t="s">
        <v>90</v>
      </c>
      <c r="E58" s="436">
        <f ca="1">VLOOKUP('Liste for tidtaking'!D21,'Liste for tidtaking'!D$5:H$78,5,FALSE)</f>
        <v>2.3397999999999999</v>
      </c>
      <c r="F58" s="268"/>
      <c r="G58" s="200"/>
      <c r="H58" s="136"/>
      <c r="I58" s="350"/>
      <c r="L58" s="438"/>
      <c r="M58" s="495"/>
      <c r="N58" s="99"/>
      <c r="O58" s="439"/>
    </row>
    <row r="59" spans="2:16" ht="21" thickBot="1" x14ac:dyDescent="0.3">
      <c r="B59" s="199">
        <f t="shared" si="7"/>
        <v>12</v>
      </c>
      <c r="C59" s="106" t="s">
        <v>91</v>
      </c>
      <c r="D59" s="107" t="s">
        <v>92</v>
      </c>
      <c r="E59" s="436">
        <f ca="1">VLOOKUP('Liste for tidtaking'!D23,'Liste for tidtaking'!D$5:H$78,5,FALSE)</f>
        <v>1.6049999999999998</v>
      </c>
      <c r="F59" s="302"/>
      <c r="G59" s="86"/>
      <c r="H59" s="136"/>
      <c r="I59" s="350"/>
      <c r="J59" s="99"/>
      <c r="L59" s="438"/>
      <c r="M59" s="495"/>
      <c r="N59" s="99"/>
      <c r="O59" s="439"/>
      <c r="P59" s="195"/>
    </row>
    <row r="60" spans="2:16" ht="21" thickBot="1" x14ac:dyDescent="0.3">
      <c r="B60" s="199">
        <f t="shared" si="7"/>
        <v>13</v>
      </c>
      <c r="C60" s="106" t="s">
        <v>93</v>
      </c>
      <c r="D60" s="107" t="s">
        <v>94</v>
      </c>
      <c r="E60" s="436">
        <f ca="1">VLOOKUP('Liste for tidtaking'!D24,'Liste for tidtaking'!D$5:H$78,5,FALSE)</f>
        <v>1.5329999999999997</v>
      </c>
      <c r="F60" s="208"/>
      <c r="G60" s="18"/>
      <c r="H60" s="136"/>
      <c r="J60" s="99"/>
      <c r="L60" s="438"/>
      <c r="M60" s="433"/>
      <c r="N60" s="99"/>
      <c r="O60" s="434"/>
      <c r="P60" s="195"/>
    </row>
    <row r="61" spans="2:16" ht="21" thickBot="1" x14ac:dyDescent="0.3">
      <c r="B61" s="199">
        <f t="shared" si="7"/>
        <v>14</v>
      </c>
      <c r="C61" s="106" t="s">
        <v>109</v>
      </c>
      <c r="D61" s="107" t="s">
        <v>110</v>
      </c>
      <c r="E61" s="436">
        <f ca="1">VLOOKUP('Liste for tidtaking'!D35,'Liste for tidtaking'!D$5:H$78,5,FALSE)</f>
        <v>2.0769999999999995</v>
      </c>
      <c r="F61" s="209"/>
      <c r="G61" s="135"/>
      <c r="H61" s="136"/>
      <c r="I61" s="350"/>
      <c r="L61" s="438"/>
      <c r="M61" s="495"/>
      <c r="N61" s="99"/>
      <c r="O61" s="439"/>
      <c r="P61" s="195"/>
    </row>
    <row r="62" spans="2:16" ht="21" thickBot="1" x14ac:dyDescent="0.3">
      <c r="B62" s="199">
        <f t="shared" si="7"/>
        <v>15</v>
      </c>
      <c r="C62" s="113" t="s">
        <v>111</v>
      </c>
      <c r="D62" s="201" t="s">
        <v>112</v>
      </c>
      <c r="E62" s="436">
        <f ca="1">VLOOKUP('Liste for tidtaking'!D36,'Liste for tidtaking'!D$5:H$78,5,FALSE)</f>
        <v>1.4609999999999999</v>
      </c>
      <c r="F62" s="282"/>
      <c r="G62" s="135"/>
      <c r="H62" s="136"/>
      <c r="I62" s="350"/>
      <c r="J62" s="99"/>
      <c r="L62" s="438"/>
      <c r="M62" s="495"/>
      <c r="N62" s="99"/>
      <c r="O62" s="439"/>
      <c r="P62" s="195"/>
    </row>
    <row r="63" spans="2:16" ht="21" thickBot="1" x14ac:dyDescent="0.3">
      <c r="B63" s="199">
        <f t="shared" si="7"/>
        <v>16</v>
      </c>
      <c r="C63" s="113" t="s">
        <v>125</v>
      </c>
      <c r="D63" s="201" t="s">
        <v>126</v>
      </c>
      <c r="E63" s="436">
        <f ca="1">VLOOKUP('Liste for tidtaking'!D47,'Liste for tidtaking'!D$5:H$78,5,FALSE)</f>
        <v>1.9489999999999998</v>
      </c>
      <c r="F63" s="282"/>
      <c r="G63" s="18"/>
      <c r="H63" s="136"/>
      <c r="L63" s="438"/>
      <c r="M63" s="431"/>
      <c r="N63" s="99"/>
      <c r="O63" s="434"/>
    </row>
    <row r="64" spans="2:16" ht="21" thickBot="1" x14ac:dyDescent="0.3">
      <c r="B64" s="199">
        <f t="shared" si="7"/>
        <v>17</v>
      </c>
      <c r="C64" s="113" t="s">
        <v>129</v>
      </c>
      <c r="D64" s="108" t="s">
        <v>130</v>
      </c>
      <c r="E64" s="436">
        <f ca="1">VLOOKUP('Liste for tidtaking'!D49,'Liste for tidtaking'!D$5:H$78,5,FALSE)</f>
        <v>2.0769999999999995</v>
      </c>
      <c r="F64" s="282"/>
      <c r="G64" s="298"/>
      <c r="H64" s="136"/>
      <c r="J64" s="99"/>
      <c r="L64" s="438"/>
      <c r="M64" s="433"/>
      <c r="N64" s="99"/>
      <c r="O64" s="434"/>
      <c r="P64" s="195"/>
    </row>
    <row r="65" spans="2:18" ht="21" thickBot="1" x14ac:dyDescent="0.3">
      <c r="B65" s="199">
        <f t="shared" si="7"/>
        <v>18</v>
      </c>
      <c r="C65" s="113" t="s">
        <v>73</v>
      </c>
      <c r="D65" s="201" t="s">
        <v>140</v>
      </c>
      <c r="E65" s="436">
        <f ca="1">VLOOKUP('Liste for tidtaking'!D55,'Liste for tidtaking'!D$5:H$78,5,FALSE)</f>
        <v>1.7049999999999998</v>
      </c>
      <c r="F65" s="210"/>
      <c r="G65" s="135"/>
      <c r="H65" s="136"/>
      <c r="L65" s="438"/>
      <c r="M65" s="431"/>
      <c r="N65" s="99"/>
      <c r="O65" s="434"/>
    </row>
    <row r="66" spans="2:18" ht="21" thickBot="1" x14ac:dyDescent="0.3">
      <c r="B66" s="199">
        <f t="shared" si="7"/>
        <v>19</v>
      </c>
      <c r="C66" s="113" t="s">
        <v>141</v>
      </c>
      <c r="D66" s="201" t="s">
        <v>142</v>
      </c>
      <c r="E66" s="436">
        <f ca="1">VLOOKUP('Liste for tidtaking'!D56,'Liste for tidtaking'!D$5:H$78,5,FALSE)</f>
        <v>1.8421999999999998</v>
      </c>
      <c r="F66" s="210"/>
      <c r="G66" s="18"/>
      <c r="H66" s="136"/>
      <c r="L66" s="438"/>
      <c r="M66" s="431"/>
      <c r="N66" s="99"/>
      <c r="O66" s="434"/>
    </row>
    <row r="67" spans="2:18" ht="21" thickBot="1" x14ac:dyDescent="0.3">
      <c r="B67" s="199">
        <f t="shared" si="7"/>
        <v>20</v>
      </c>
      <c r="C67" s="113" t="s">
        <v>145</v>
      </c>
      <c r="D67" s="108" t="s">
        <v>146</v>
      </c>
      <c r="E67" s="436">
        <f ca="1">VLOOKUP('Liste for tidtaking'!D58,'Liste for tidtaking'!D$5:H$78,5,FALSE)</f>
        <v>1.5689999999999997</v>
      </c>
      <c r="F67" s="210"/>
      <c r="G67" s="227"/>
      <c r="H67" s="136"/>
      <c r="L67" s="438"/>
      <c r="M67" s="431"/>
      <c r="N67" s="99"/>
      <c r="O67" s="434"/>
    </row>
    <row r="68" spans="2:18" ht="21" thickBot="1" x14ac:dyDescent="0.3">
      <c r="B68" s="199">
        <f t="shared" si="7"/>
        <v>21</v>
      </c>
      <c r="C68" s="113" t="s">
        <v>299</v>
      </c>
      <c r="D68" s="108" t="s">
        <v>300</v>
      </c>
      <c r="E68" s="436">
        <f>VLOOKUP('Liste for tidtaking'!D60,'Liste for tidtaking'!D$5:H$78,5,FALSE)</f>
        <v>1.51</v>
      </c>
      <c r="F68" s="282"/>
      <c r="G68" s="86"/>
      <c r="H68" s="136"/>
      <c r="I68" s="350"/>
      <c r="J68" s="99"/>
      <c r="L68" s="438"/>
      <c r="M68" s="495"/>
      <c r="N68" s="99"/>
      <c r="O68" s="439"/>
      <c r="P68" s="195"/>
    </row>
    <row r="69" spans="2:18" ht="21" thickBot="1" x14ac:dyDescent="0.3">
      <c r="B69" s="199">
        <f t="shared" si="7"/>
        <v>22</v>
      </c>
      <c r="C69" s="113" t="s">
        <v>152</v>
      </c>
      <c r="D69" s="108" t="s">
        <v>153</v>
      </c>
      <c r="E69" s="436">
        <f ca="1">VLOOKUP('Liste for tidtaking'!D63,'Liste for tidtaking'!D$5:H$78,5,FALSE)</f>
        <v>1.8049999999999997</v>
      </c>
      <c r="F69" s="210"/>
      <c r="G69" s="18"/>
      <c r="H69" s="136"/>
      <c r="L69" s="438"/>
      <c r="M69" s="431"/>
      <c r="N69" s="99"/>
      <c r="O69" s="434"/>
    </row>
    <row r="70" spans="2:18" ht="21" thickBot="1" x14ac:dyDescent="0.3">
      <c r="B70" s="199">
        <f t="shared" si="7"/>
        <v>23</v>
      </c>
      <c r="C70" s="108" t="s">
        <v>156</v>
      </c>
      <c r="D70" s="108" t="s">
        <v>157</v>
      </c>
      <c r="E70" s="436">
        <f ca="1">VLOOKUP('Liste for tidtaking'!D65,'Liste for tidtaking'!D$5:H$78,5,FALSE)</f>
        <v>1.8777999999999997</v>
      </c>
      <c r="F70" s="86"/>
      <c r="G70" s="135"/>
      <c r="H70" s="136"/>
      <c r="I70" s="350"/>
      <c r="J70" s="99"/>
      <c r="L70" s="438"/>
      <c r="M70" s="433"/>
      <c r="N70" s="99"/>
      <c r="O70" s="434"/>
      <c r="P70" s="195"/>
    </row>
    <row r="71" spans="2:18" ht="21" thickBot="1" x14ac:dyDescent="0.3">
      <c r="B71" s="199">
        <f t="shared" si="7"/>
        <v>24</v>
      </c>
      <c r="C71" s="108" t="s">
        <v>158</v>
      </c>
      <c r="D71" s="108" t="s">
        <v>159</v>
      </c>
      <c r="E71" s="436"/>
      <c r="F71" s="17"/>
      <c r="G71" s="135"/>
      <c r="H71" s="136"/>
      <c r="L71" s="438"/>
      <c r="M71" s="495"/>
      <c r="N71" s="99"/>
      <c r="O71" s="439"/>
    </row>
    <row r="72" spans="2:18" ht="21" thickBot="1" x14ac:dyDescent="0.3">
      <c r="B72" s="199">
        <f t="shared" si="7"/>
        <v>25</v>
      </c>
      <c r="C72" s="108" t="s">
        <v>303</v>
      </c>
      <c r="D72" s="108" t="s">
        <v>318</v>
      </c>
      <c r="E72" s="436">
        <f ca="1">VLOOKUP('Liste for tidtaking'!D66,'Liste for tidtaking'!D$5:H$78,5,FALSE)</f>
        <v>1.6833999999999998</v>
      </c>
      <c r="F72" s="86"/>
      <c r="G72" s="86"/>
      <c r="H72" s="136"/>
      <c r="I72" s="350"/>
      <c r="J72" s="99"/>
      <c r="L72" s="438"/>
      <c r="M72" s="495"/>
      <c r="N72" s="99"/>
      <c r="O72" s="439"/>
      <c r="P72" s="195"/>
    </row>
    <row r="73" spans="2:18" ht="21" thickBot="1" x14ac:dyDescent="0.3">
      <c r="B73" s="199">
        <f t="shared" si="7"/>
        <v>26</v>
      </c>
      <c r="C73" s="108" t="s">
        <v>301</v>
      </c>
      <c r="D73" s="108" t="s">
        <v>317</v>
      </c>
      <c r="E73" s="436">
        <f ca="1">VLOOKUP('Liste for tidtaking'!D67,'Liste for tidtaking'!D$5:H$78,5,FALSE)</f>
        <v>1.6833999999999998</v>
      </c>
      <c r="F73" s="86"/>
      <c r="G73" s="86"/>
      <c r="H73" s="136"/>
      <c r="I73" s="350"/>
      <c r="J73" s="99"/>
      <c r="L73" s="438"/>
      <c r="M73" s="495"/>
      <c r="N73" s="99"/>
      <c r="O73" s="439"/>
      <c r="P73" s="195"/>
    </row>
    <row r="74" spans="2:18" ht="21" thickBot="1" x14ac:dyDescent="0.3">
      <c r="B74" s="199">
        <f t="shared" si="7"/>
        <v>27</v>
      </c>
      <c r="C74" s="108" t="s">
        <v>169</v>
      </c>
      <c r="D74" s="108" t="s">
        <v>170</v>
      </c>
      <c r="E74" s="436">
        <f ca="1">VLOOKUP('Liste for tidtaking'!D74,'Liste for tidtaking'!D$5:H$78,5,FALSE)</f>
        <v>1.5689999999999997</v>
      </c>
      <c r="F74" s="17"/>
      <c r="G74" s="135"/>
      <c r="H74" s="136"/>
      <c r="I74" s="350"/>
      <c r="J74" s="99"/>
      <c r="L74" s="438"/>
      <c r="M74" s="521"/>
      <c r="N74" s="522"/>
      <c r="O74" s="523"/>
      <c r="P74" s="195"/>
      <c r="R74" s="114"/>
    </row>
    <row r="75" spans="2:18" ht="19" x14ac:dyDescent="0.25">
      <c r="B75" s="39"/>
      <c r="C75" s="39"/>
      <c r="D75" s="39"/>
      <c r="F75" s="15"/>
      <c r="G75" s="103"/>
      <c r="I75" s="350"/>
      <c r="J75" s="99"/>
      <c r="L75" s="438"/>
      <c r="M75" s="350"/>
      <c r="N75" s="99"/>
      <c r="O75" s="438"/>
      <c r="R75" s="114"/>
    </row>
    <row r="76" spans="2:18" ht="19" x14ac:dyDescent="0.25">
      <c r="B76" s="39"/>
      <c r="C76" s="39"/>
      <c r="D76" s="39"/>
      <c r="F76" s="15"/>
      <c r="G76" s="103"/>
      <c r="I76" s="350"/>
      <c r="J76" s="99"/>
      <c r="L76" s="438"/>
      <c r="M76" s="350"/>
      <c r="N76" s="99"/>
      <c r="O76" s="438"/>
      <c r="R76" s="114"/>
    </row>
    <row r="77" spans="2:18" ht="19" x14ac:dyDescent="0.25">
      <c r="B77" s="39"/>
      <c r="C77" s="39"/>
      <c r="D77" s="39"/>
      <c r="F77" s="15"/>
      <c r="G77" s="103"/>
      <c r="I77" s="350"/>
      <c r="J77" s="99"/>
      <c r="L77" s="438"/>
      <c r="M77" s="350"/>
      <c r="N77" s="99"/>
      <c r="O77" s="438"/>
      <c r="R77" s="114"/>
    </row>
    <row r="78" spans="2:18" x14ac:dyDescent="0.2">
      <c r="D78" t="s">
        <v>173</v>
      </c>
      <c r="F78" s="196">
        <f>COUNT(F8:F74)+COUNTIF(F8:F74,"Brutt")+COUNTIF(F8:F74,"(*)")</f>
        <v>7</v>
      </c>
      <c r="G78" s="196">
        <f>COUNT(G8:G74)+COUNTIF(G8:G74,"Brutt")+COUNTIF(G8:G74,"(*)")</f>
        <v>26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IF(SUM(F8:F74)=0," ",AVERAGE(F8:F74))</f>
        <v>2.8004298941798945E-2</v>
      </c>
      <c r="G80" s="103">
        <f>IF(SUM(G8:G74)=0," ",AVERAGE(G8:G74))</f>
        <v>2.9208066239316242E-2</v>
      </c>
      <c r="H80" s="103">
        <f>IF(SUM(F8:H74)=0," ",AVERAGE(F8:H74))</f>
        <v>2.8952721661054993E-2</v>
      </c>
    </row>
    <row r="81" spans="6:7" x14ac:dyDescent="0.2">
      <c r="F81" s="15"/>
      <c r="G81" s="15"/>
    </row>
    <row r="82" spans="6:7" x14ac:dyDescent="0.2">
      <c r="G82" s="15"/>
    </row>
  </sheetData>
  <autoFilter ref="B7:P74" xr:uid="{8BB1EE84-6088-EE48-95D5-1AF69D3BD102}">
    <sortState xmlns:xlrd2="http://schemas.microsoft.com/office/spreadsheetml/2017/richdata2" ref="B8:P74">
      <sortCondition ref="G7:G74"/>
    </sortState>
  </autoFilter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F8F78-F20C-F84B-ACF5-922F0E0F3488}">
  <dimension ref="A1:U82"/>
  <sheetViews>
    <sheetView topLeftCell="A2" workbookViewId="0">
      <selection activeCell="K23" sqref="K23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21" x14ac:dyDescent="0.2">
      <c r="A1" s="15"/>
      <c r="G1" s="15"/>
    </row>
    <row r="2" spans="1:21" x14ac:dyDescent="0.2">
      <c r="G2" s="15"/>
    </row>
    <row r="3" spans="1:21" ht="26" x14ac:dyDescent="0.3">
      <c r="B3" s="21" t="s">
        <v>381</v>
      </c>
      <c r="C3" s="266" t="s">
        <v>118</v>
      </c>
      <c r="F3" s="15"/>
      <c r="G3" s="15"/>
    </row>
    <row r="4" spans="1:21" ht="17" thickBot="1" x14ac:dyDescent="0.25">
      <c r="B4" s="15"/>
      <c r="F4" s="15"/>
      <c r="G4" s="15"/>
    </row>
    <row r="5" spans="1:21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21" ht="20" thickBot="1" x14ac:dyDescent="0.3">
      <c r="B6" s="104"/>
      <c r="C6" s="198"/>
      <c r="D6" s="198"/>
      <c r="E6" s="198"/>
      <c r="F6" s="226">
        <v>1.7</v>
      </c>
      <c r="G6" s="204">
        <v>2.5</v>
      </c>
      <c r="H6" s="204"/>
      <c r="J6" s="194"/>
      <c r="K6" s="194"/>
      <c r="M6" s="431"/>
      <c r="O6" s="432"/>
    </row>
    <row r="7" spans="1:21" ht="20" thickBot="1" x14ac:dyDescent="0.3">
      <c r="B7" s="104"/>
      <c r="C7" s="212"/>
      <c r="D7" s="212"/>
      <c r="E7" s="212"/>
      <c r="F7" s="206"/>
      <c r="G7" s="200"/>
      <c r="H7" s="136"/>
      <c r="M7" s="431"/>
      <c r="O7" s="432"/>
      <c r="Q7" s="111" t="s">
        <v>201</v>
      </c>
    </row>
    <row r="8" spans="1:21" ht="21" thickBot="1" x14ac:dyDescent="0.3">
      <c r="B8" s="199">
        <f t="shared" ref="B8:B53" si="0">B7+1</f>
        <v>1</v>
      </c>
      <c r="C8" s="106" t="s">
        <v>119</v>
      </c>
      <c r="D8" s="107" t="s">
        <v>120</v>
      </c>
      <c r="E8" s="436">
        <f ca="1">VLOOKUP('Liste for tidtaking'!D42,'Liste for tidtaking'!D$5:H$78,5,FALSE)</f>
        <v>1.6549999999999998</v>
      </c>
      <c r="F8" s="209"/>
      <c r="G8" s="86">
        <v>2.1736111111111112E-2</v>
      </c>
      <c r="H8" s="136"/>
      <c r="I8" s="350">
        <f t="shared" ref="I8:I48" si="1">IF(F8&gt;0,F8/F$6,G8/G$6)</f>
        <v>8.6944444444444456E-3</v>
      </c>
      <c r="J8" s="99"/>
      <c r="K8">
        <v>1</v>
      </c>
      <c r="L8" s="438">
        <f t="shared" ref="L8:L53" si="2">1-(K8-0.5)/(F$78+G$78)</f>
        <v>0.98888888888888893</v>
      </c>
      <c r="M8" s="495">
        <f t="shared" ref="M8:M49" ca="1" si="3">I8/E8</f>
        <v>5.2534407519301794E-3</v>
      </c>
      <c r="N8" s="99">
        <v>2</v>
      </c>
      <c r="O8" s="439">
        <f t="shared" ref="O8:O53" si="4">1-(N8-0.5)/(F$78+G$78)</f>
        <v>0.96666666666666667</v>
      </c>
      <c r="P8" s="195"/>
      <c r="Q8" s="110" t="s">
        <v>202</v>
      </c>
      <c r="R8" s="110"/>
      <c r="S8" s="111" t="s">
        <v>203</v>
      </c>
      <c r="T8" s="219"/>
      <c r="U8" s="350"/>
    </row>
    <row r="9" spans="1:21" ht="21" thickBot="1" x14ac:dyDescent="0.3">
      <c r="B9" s="199">
        <f t="shared" si="0"/>
        <v>2</v>
      </c>
      <c r="C9" s="106" t="s">
        <v>284</v>
      </c>
      <c r="D9" s="107" t="s">
        <v>285</v>
      </c>
      <c r="E9" s="436">
        <f ca="1">VLOOKUP('Liste for tidtaking'!D45,'Liste for tidtaking'!D$5:H$78,5,FALSE)</f>
        <v>1.3989999999999998</v>
      </c>
      <c r="F9" s="209"/>
      <c r="G9" s="135">
        <v>2.2499999999999999E-2</v>
      </c>
      <c r="H9" s="136"/>
      <c r="I9" s="350">
        <f t="shared" si="1"/>
        <v>8.9999999999999993E-3</v>
      </c>
      <c r="J9" s="99"/>
      <c r="K9">
        <v>2</v>
      </c>
      <c r="L9" s="438">
        <f t="shared" si="2"/>
        <v>0.96666666666666667</v>
      </c>
      <c r="M9" s="495">
        <f t="shared" ca="1" si="3"/>
        <v>6.4331665475339537E-3</v>
      </c>
      <c r="N9" s="99">
        <v>12</v>
      </c>
      <c r="O9" s="439">
        <f t="shared" si="4"/>
        <v>0.74444444444444446</v>
      </c>
      <c r="P9" s="195"/>
      <c r="Q9" s="110" t="s">
        <v>205</v>
      </c>
      <c r="R9" s="110"/>
      <c r="S9" s="111" t="s">
        <v>206</v>
      </c>
      <c r="T9" s="219"/>
      <c r="U9" s="350"/>
    </row>
    <row r="10" spans="1:21" ht="21" thickBot="1" x14ac:dyDescent="0.3">
      <c r="B10" s="199">
        <f t="shared" si="0"/>
        <v>3</v>
      </c>
      <c r="C10" s="106" t="s">
        <v>127</v>
      </c>
      <c r="D10" s="107" t="s">
        <v>128</v>
      </c>
      <c r="E10" s="436">
        <f ca="1">VLOOKUP('Liste for tidtaking'!D48,'Liste for tidtaking'!D$5:H$78,5,FALSE)</f>
        <v>1.4969999999999999</v>
      </c>
      <c r="F10" s="209"/>
      <c r="G10" s="86">
        <v>2.2870370370370371E-2</v>
      </c>
      <c r="H10" s="136"/>
      <c r="I10" s="350">
        <f t="shared" si="1"/>
        <v>9.1481481481481483E-3</v>
      </c>
      <c r="J10" s="99">
        <f>(F10-INT(F10))*24*60*60*G$6/F$6+(G10-INT(G10))*24*60*60</f>
        <v>1975.9999999999998</v>
      </c>
      <c r="K10">
        <v>3</v>
      </c>
      <c r="L10" s="438">
        <f t="shared" si="2"/>
        <v>0.94444444444444442</v>
      </c>
      <c r="M10" s="495">
        <f t="shared" ca="1" si="3"/>
        <v>6.1109874069125913E-3</v>
      </c>
      <c r="N10" s="99">
        <v>8</v>
      </c>
      <c r="O10" s="439">
        <f t="shared" si="4"/>
        <v>0.83333333333333337</v>
      </c>
      <c r="P10" s="195"/>
      <c r="Q10" s="110" t="s">
        <v>179</v>
      </c>
      <c r="R10" s="110"/>
      <c r="S10" s="111" t="s">
        <v>7</v>
      </c>
    </row>
    <row r="11" spans="1:21" ht="21" thickBot="1" x14ac:dyDescent="0.3">
      <c r="B11" s="199">
        <f t="shared" si="0"/>
        <v>4</v>
      </c>
      <c r="C11" s="106" t="s">
        <v>107</v>
      </c>
      <c r="D11" s="107" t="s">
        <v>108</v>
      </c>
      <c r="E11" s="436">
        <f ca="1">VLOOKUP('Liste for tidtaking'!D34,'Liste for tidtaking'!D$5:H$78,5,FALSE)</f>
        <v>1.6549999999999998</v>
      </c>
      <c r="F11" s="209"/>
      <c r="G11" s="135">
        <v>2.5219907407407406E-2</v>
      </c>
      <c r="H11" s="136"/>
      <c r="I11" s="350">
        <f t="shared" si="1"/>
        <v>1.0087962962962962E-2</v>
      </c>
      <c r="J11" s="99">
        <f>(F11-INT(F11))*24*60*60*G$6/F$6+(G11-INT(G11))*24*60*60</f>
        <v>2179</v>
      </c>
      <c r="K11" s="99">
        <v>4</v>
      </c>
      <c r="L11" s="438">
        <f t="shared" si="2"/>
        <v>0.92222222222222228</v>
      </c>
      <c r="M11" s="495">
        <f t="shared" ca="1" si="3"/>
        <v>6.0954458990712763E-3</v>
      </c>
      <c r="N11" s="99">
        <v>7</v>
      </c>
      <c r="O11" s="439">
        <f t="shared" si="4"/>
        <v>0.85555555555555562</v>
      </c>
      <c r="P11" s="195"/>
      <c r="Q11" s="110" t="s">
        <v>287</v>
      </c>
      <c r="S11" s="111" t="s">
        <v>62</v>
      </c>
    </row>
    <row r="12" spans="1:21" ht="21" thickBot="1" x14ac:dyDescent="0.3">
      <c r="B12" s="199">
        <f t="shared" si="0"/>
        <v>5</v>
      </c>
      <c r="C12" s="106" t="s">
        <v>383</v>
      </c>
      <c r="D12" s="107" t="s">
        <v>384</v>
      </c>
      <c r="E12" s="436">
        <f>VLOOKUP('Liste for tidtaking'!D72,'Liste for tidtaking'!D$5:H$78,5,FALSE)</f>
        <v>1.181</v>
      </c>
      <c r="F12" s="209"/>
      <c r="G12" s="86">
        <v>2.5706018518518517E-2</v>
      </c>
      <c r="H12" s="136"/>
      <c r="I12" s="350">
        <f t="shared" si="1"/>
        <v>1.0282407407407407E-2</v>
      </c>
      <c r="J12" s="99"/>
      <c r="K12">
        <v>5</v>
      </c>
      <c r="L12" s="438">
        <f t="shared" si="2"/>
        <v>0.9</v>
      </c>
      <c r="M12" s="495">
        <f t="shared" si="3"/>
        <v>8.7065261705397169E-3</v>
      </c>
      <c r="N12" s="99">
        <v>35</v>
      </c>
      <c r="O12" s="439">
        <f t="shared" si="4"/>
        <v>0.23333333333333328</v>
      </c>
      <c r="P12" s="195"/>
      <c r="Q12" s="111" t="s">
        <v>208</v>
      </c>
    </row>
    <row r="13" spans="1:21" ht="21" thickBot="1" x14ac:dyDescent="0.3">
      <c r="B13" s="199">
        <f t="shared" si="0"/>
        <v>6</v>
      </c>
      <c r="C13" s="106" t="s">
        <v>71</v>
      </c>
      <c r="D13" s="107" t="s">
        <v>72</v>
      </c>
      <c r="E13" s="436">
        <f ca="1">VLOOKUP('Liste for tidtaking'!D10,'Liste for tidtaking'!D$5:H$78,5,FALSE)</f>
        <v>1.6049999999999998</v>
      </c>
      <c r="F13" s="209"/>
      <c r="G13" s="135">
        <v>2.6284722222222223E-2</v>
      </c>
      <c r="H13" s="136"/>
      <c r="I13" s="350">
        <f t="shared" si="1"/>
        <v>1.0513888888888889E-2</v>
      </c>
      <c r="J13" s="99"/>
      <c r="K13">
        <v>6</v>
      </c>
      <c r="L13" s="438">
        <f t="shared" si="2"/>
        <v>0.87777777777777777</v>
      </c>
      <c r="M13" s="495">
        <f t="shared" ca="1" si="3"/>
        <v>6.5507095880927664E-3</v>
      </c>
      <c r="N13" s="99">
        <v>13</v>
      </c>
      <c r="O13" s="439">
        <f t="shared" si="4"/>
        <v>0.72222222222222221</v>
      </c>
      <c r="P13" s="195"/>
      <c r="Q13" s="111"/>
    </row>
    <row r="14" spans="1:21" ht="21" thickBot="1" x14ac:dyDescent="0.3">
      <c r="B14" s="199">
        <f t="shared" si="0"/>
        <v>7</v>
      </c>
      <c r="C14" s="106" t="s">
        <v>102</v>
      </c>
      <c r="D14" s="107" t="s">
        <v>103</v>
      </c>
      <c r="E14" s="436">
        <f ca="1">VLOOKUP('Liste for tidtaking'!D29,'Liste for tidtaking'!D$5:H$78,5,FALSE)</f>
        <v>1.4609999999999999</v>
      </c>
      <c r="F14" s="209"/>
      <c r="G14" s="135">
        <v>2.6678240740740742E-2</v>
      </c>
      <c r="H14" s="136"/>
      <c r="I14" s="350">
        <f t="shared" si="1"/>
        <v>1.0671296296296297E-2</v>
      </c>
      <c r="J14" s="99">
        <f>(F14-INT(F14))*24*60*60*G$6/F$6+(G14-INT(G14))*24*60*60</f>
        <v>2305.0000000000005</v>
      </c>
      <c r="K14">
        <v>7</v>
      </c>
      <c r="L14" s="438">
        <f t="shared" si="2"/>
        <v>0.85555555555555562</v>
      </c>
      <c r="M14" s="495">
        <f t="shared" ca="1" si="3"/>
        <v>7.3041042411336743E-3</v>
      </c>
      <c r="N14" s="99">
        <v>23</v>
      </c>
      <c r="O14" s="439">
        <f t="shared" si="4"/>
        <v>0.5</v>
      </c>
      <c r="P14" s="195"/>
    </row>
    <row r="15" spans="1:21" ht="21" thickBot="1" x14ac:dyDescent="0.3">
      <c r="B15" s="199">
        <f t="shared" si="0"/>
        <v>8</v>
      </c>
      <c r="C15" s="106" t="s">
        <v>379</v>
      </c>
      <c r="D15" s="107" t="s">
        <v>149</v>
      </c>
      <c r="E15" s="436">
        <f ca="1">VLOOKUP('Liste for tidtaking'!D61,'Liste for tidtaking'!D$5:H$78,5,FALSE)</f>
        <v>1.5689999999999997</v>
      </c>
      <c r="F15" s="209"/>
      <c r="G15" s="86">
        <v>2.6886574074074073E-2</v>
      </c>
      <c r="H15" s="136"/>
      <c r="I15" s="350">
        <f t="shared" si="1"/>
        <v>1.075462962962963E-2</v>
      </c>
      <c r="J15" s="99"/>
      <c r="K15">
        <v>8</v>
      </c>
      <c r="L15" s="438">
        <f t="shared" si="2"/>
        <v>0.83333333333333337</v>
      </c>
      <c r="M15" s="495">
        <f t="shared" ca="1" si="3"/>
        <v>6.8544484573802621E-3</v>
      </c>
      <c r="N15" s="99">
        <v>17</v>
      </c>
      <c r="O15" s="439">
        <f t="shared" si="4"/>
        <v>0.6333333333333333</v>
      </c>
      <c r="P15" s="195"/>
    </row>
    <row r="16" spans="1:21" ht="21" thickBot="1" x14ac:dyDescent="0.3">
      <c r="B16" s="199">
        <f t="shared" si="0"/>
        <v>9</v>
      </c>
      <c r="C16" s="106" t="s">
        <v>79</v>
      </c>
      <c r="D16" s="107" t="s">
        <v>80</v>
      </c>
      <c r="E16" s="436">
        <f ca="1">VLOOKUP('Liste for tidtaking'!D15,'Liste for tidtaking'!D$5:H$78,5,FALSE)</f>
        <v>2.1509999999999998</v>
      </c>
      <c r="F16" s="86">
        <v>1.8831018518518518E-2</v>
      </c>
      <c r="G16" s="135"/>
      <c r="H16" s="136"/>
      <c r="I16" s="350">
        <f t="shared" si="1"/>
        <v>1.1077069716775599E-2</v>
      </c>
      <c r="J16" s="99"/>
      <c r="K16">
        <v>9</v>
      </c>
      <c r="L16" s="438">
        <f t="shared" si="2"/>
        <v>0.81111111111111112</v>
      </c>
      <c r="M16" s="495">
        <f t="shared" ca="1" si="3"/>
        <v>5.1497302263019988E-3</v>
      </c>
      <c r="N16" s="99">
        <v>1</v>
      </c>
      <c r="O16" s="439">
        <f t="shared" si="4"/>
        <v>0.98888888888888893</v>
      </c>
      <c r="P16" s="195"/>
    </row>
    <row r="17" spans="2:16" ht="21" thickBot="1" x14ac:dyDescent="0.3">
      <c r="B17" s="199">
        <f t="shared" si="0"/>
        <v>10</v>
      </c>
      <c r="C17" s="106" t="s">
        <v>81</v>
      </c>
      <c r="D17" s="107" t="s">
        <v>82</v>
      </c>
      <c r="E17" s="436">
        <f ca="1">VLOOKUP('Liste for tidtaking'!D16,'Liste for tidtaking'!D$5:H$78,5,FALSE)</f>
        <v>1.8049999999999997</v>
      </c>
      <c r="F17" s="209"/>
      <c r="G17" s="135">
        <v>2.7719907407407408E-2</v>
      </c>
      <c r="H17" s="136"/>
      <c r="I17" s="350">
        <f t="shared" si="1"/>
        <v>1.1087962962962963E-2</v>
      </c>
      <c r="J17" s="99"/>
      <c r="K17">
        <v>10</v>
      </c>
      <c r="L17" s="438">
        <f t="shared" si="2"/>
        <v>0.78888888888888886</v>
      </c>
      <c r="M17" s="495">
        <f t="shared" ca="1" si="3"/>
        <v>6.1429157689545507E-3</v>
      </c>
      <c r="N17" s="99">
        <v>9</v>
      </c>
      <c r="O17" s="439">
        <f t="shared" si="4"/>
        <v>0.81111111111111112</v>
      </c>
      <c r="P17" s="195"/>
    </row>
    <row r="18" spans="2:16" ht="21" thickBot="1" x14ac:dyDescent="0.3">
      <c r="B18" s="199">
        <f t="shared" si="0"/>
        <v>11</v>
      </c>
      <c r="C18" s="106" t="s">
        <v>65</v>
      </c>
      <c r="D18" s="107" t="s">
        <v>66</v>
      </c>
      <c r="E18" s="436">
        <f ca="1">VLOOKUP('Liste for tidtaking'!D6,'Liste for tidtaking'!D$5:H$78,5,FALSE)</f>
        <v>1.5689999999999997</v>
      </c>
      <c r="F18" s="208"/>
      <c r="G18" s="135">
        <v>2.7754629629629629E-2</v>
      </c>
      <c r="H18" s="18"/>
      <c r="I18" s="350">
        <f t="shared" si="1"/>
        <v>1.1101851851851852E-2</v>
      </c>
      <c r="J18" s="99"/>
      <c r="K18">
        <v>11</v>
      </c>
      <c r="L18" s="438">
        <f t="shared" si="2"/>
        <v>0.76666666666666661</v>
      </c>
      <c r="M18" s="495">
        <f t="shared" ca="1" si="3"/>
        <v>7.0757500649151397E-3</v>
      </c>
      <c r="N18" s="99">
        <v>20</v>
      </c>
      <c r="O18" s="439">
        <f t="shared" si="4"/>
        <v>0.56666666666666665</v>
      </c>
      <c r="P18" s="195"/>
    </row>
    <row r="19" spans="2:16" ht="21" thickBot="1" x14ac:dyDescent="0.3">
      <c r="B19" s="199">
        <f t="shared" si="0"/>
        <v>12</v>
      </c>
      <c r="C19" s="106" t="s">
        <v>100</v>
      </c>
      <c r="D19" s="107" t="s">
        <v>101</v>
      </c>
      <c r="E19" s="436">
        <f ca="1">VLOOKUP('Liste for tidtaking'!D28,'Liste for tidtaking'!D$5:H$78,5,FALSE)</f>
        <v>1.3729999999999998</v>
      </c>
      <c r="F19" s="208"/>
      <c r="G19" s="135">
        <v>2.795138888888889E-2</v>
      </c>
      <c r="H19" s="136"/>
      <c r="I19" s="350">
        <f t="shared" si="1"/>
        <v>1.1180555555555556E-2</v>
      </c>
      <c r="J19" s="99"/>
      <c r="K19">
        <v>12</v>
      </c>
      <c r="L19" s="438">
        <f t="shared" si="2"/>
        <v>0.74444444444444446</v>
      </c>
      <c r="M19" s="495">
        <f t="shared" ca="1" si="3"/>
        <v>8.1431577243667574E-3</v>
      </c>
      <c r="N19" s="99">
        <v>34</v>
      </c>
      <c r="O19" s="439">
        <f t="shared" si="4"/>
        <v>0.25555555555555554</v>
      </c>
      <c r="P19" s="195"/>
    </row>
    <row r="20" spans="2:16" ht="21" thickBot="1" x14ac:dyDescent="0.3">
      <c r="B20" s="199">
        <f t="shared" si="0"/>
        <v>13</v>
      </c>
      <c r="C20" s="106" t="s">
        <v>63</v>
      </c>
      <c r="D20" s="107" t="s">
        <v>99</v>
      </c>
      <c r="E20" s="436">
        <f ca="1">VLOOKUP('Liste for tidtaking'!D27,'Liste for tidtaking'!D$5:H$78,5,FALSE)</f>
        <v>1.4969999999999999</v>
      </c>
      <c r="F20" s="209"/>
      <c r="G20" s="135">
        <v>2.8043981481481482E-2</v>
      </c>
      <c r="H20" s="136"/>
      <c r="I20" s="350">
        <f t="shared" si="1"/>
        <v>1.1217592592592593E-2</v>
      </c>
      <c r="J20" s="99">
        <f>(F20-INT(F20))*24*60*60*G$6/F$6+(G20-INT(G20))*24*60*60</f>
        <v>2423</v>
      </c>
      <c r="K20">
        <v>13</v>
      </c>
      <c r="L20" s="438">
        <f t="shared" si="2"/>
        <v>0.72222222222222221</v>
      </c>
      <c r="M20" s="495">
        <f t="shared" ca="1" si="3"/>
        <v>7.4933818253791543E-3</v>
      </c>
      <c r="N20" s="99">
        <v>26</v>
      </c>
      <c r="O20" s="439">
        <f t="shared" si="4"/>
        <v>0.43333333333333335</v>
      </c>
      <c r="P20" s="195"/>
    </row>
    <row r="21" spans="2:16" ht="21" thickBot="1" x14ac:dyDescent="0.3">
      <c r="B21" s="199">
        <f t="shared" si="0"/>
        <v>14</v>
      </c>
      <c r="C21" s="106" t="s">
        <v>89</v>
      </c>
      <c r="D21" s="107" t="s">
        <v>320</v>
      </c>
      <c r="E21" s="436">
        <f ca="1">VLOOKUP('Liste for tidtaking'!D22,'Liste for tidtaking'!D$5:H$78,5,FALSE)</f>
        <v>1.7549999999999999</v>
      </c>
      <c r="F21" s="209"/>
      <c r="G21" s="135">
        <v>2.8078703703703703E-2</v>
      </c>
      <c r="H21" s="136"/>
      <c r="I21" s="350">
        <f t="shared" si="1"/>
        <v>1.1231481481481481E-2</v>
      </c>
      <c r="J21" s="99">
        <f>(F21-INT(F21))*24*60*60*G$6/F$6+(G21-INT(G21))*24*60*60</f>
        <v>2426</v>
      </c>
      <c r="K21">
        <v>14</v>
      </c>
      <c r="L21" s="438">
        <f t="shared" si="2"/>
        <v>0.7</v>
      </c>
      <c r="M21" s="495">
        <f t="shared" ca="1" si="3"/>
        <v>6.3997045478526964E-3</v>
      </c>
      <c r="N21" s="99">
        <v>11</v>
      </c>
      <c r="O21" s="439">
        <f t="shared" si="4"/>
        <v>0.76666666666666661</v>
      </c>
      <c r="P21" s="195"/>
    </row>
    <row r="22" spans="2:16" ht="21" thickBot="1" x14ac:dyDescent="0.3">
      <c r="B22" s="199">
        <f t="shared" si="0"/>
        <v>15</v>
      </c>
      <c r="C22" s="106" t="s">
        <v>91</v>
      </c>
      <c r="D22" s="107" t="s">
        <v>92</v>
      </c>
      <c r="E22" s="436">
        <f ca="1">VLOOKUP('Liste for tidtaking'!D23,'Liste for tidtaking'!D$5:H$78,5,FALSE)</f>
        <v>1.6049999999999998</v>
      </c>
      <c r="F22" s="302"/>
      <c r="G22" s="86">
        <v>2.8171296296296295E-2</v>
      </c>
      <c r="H22" s="136"/>
      <c r="I22" s="350">
        <f t="shared" si="1"/>
        <v>1.1268518518518518E-2</v>
      </c>
      <c r="J22" s="99"/>
      <c r="K22">
        <v>15</v>
      </c>
      <c r="L22" s="438">
        <f t="shared" si="2"/>
        <v>0.67777777777777781</v>
      </c>
      <c r="M22" s="495">
        <f t="shared" ca="1" si="3"/>
        <v>7.0208838121610714E-3</v>
      </c>
      <c r="N22" s="99">
        <v>18</v>
      </c>
      <c r="O22" s="439">
        <f t="shared" si="4"/>
        <v>0.61111111111111116</v>
      </c>
      <c r="P22" s="195"/>
    </row>
    <row r="23" spans="2:16" ht="21" thickBot="1" x14ac:dyDescent="0.3">
      <c r="B23" s="199">
        <f t="shared" si="0"/>
        <v>16</v>
      </c>
      <c r="C23" s="106" t="s">
        <v>77</v>
      </c>
      <c r="D23" s="107" t="s">
        <v>78</v>
      </c>
      <c r="E23" s="436">
        <f ca="1">VLOOKUP('Liste for tidtaking'!D13,'Liste for tidtaking'!D$5:H$78,5,FALSE)</f>
        <v>1.5689999999999997</v>
      </c>
      <c r="F23" s="209"/>
      <c r="G23" s="135">
        <v>2.8182870370370372E-2</v>
      </c>
      <c r="H23" s="136"/>
      <c r="I23" s="350">
        <f t="shared" si="1"/>
        <v>1.1273148148148148E-2</v>
      </c>
      <c r="J23" s="99"/>
      <c r="K23">
        <v>16</v>
      </c>
      <c r="L23" s="438">
        <f t="shared" si="2"/>
        <v>0.65555555555555556</v>
      </c>
      <c r="M23" s="495">
        <f t="shared" ca="1" si="3"/>
        <v>7.1849255246323454E-3</v>
      </c>
      <c r="N23" s="99">
        <v>22</v>
      </c>
      <c r="O23" s="439">
        <f t="shared" si="4"/>
        <v>0.52222222222222214</v>
      </c>
      <c r="P23" s="195"/>
    </row>
    <row r="24" spans="2:16" ht="21" thickBot="1" x14ac:dyDescent="0.3">
      <c r="B24" s="199">
        <f t="shared" si="0"/>
        <v>17</v>
      </c>
      <c r="C24" s="106" t="s">
        <v>87</v>
      </c>
      <c r="D24" s="107" t="s">
        <v>88</v>
      </c>
      <c r="E24" s="436">
        <f ca="1">VLOOKUP('Liste for tidtaking'!D20,'Liste for tidtaking'!D$5:H$78,5,FALSE)</f>
        <v>1.6049999999999998</v>
      </c>
      <c r="F24" s="208"/>
      <c r="G24" s="135">
        <v>2.826388888888889E-2</v>
      </c>
      <c r="H24" s="136"/>
      <c r="I24" s="350">
        <f t="shared" si="1"/>
        <v>1.1305555555555557E-2</v>
      </c>
      <c r="J24" s="99"/>
      <c r="K24">
        <v>17</v>
      </c>
      <c r="L24" s="438">
        <f t="shared" si="2"/>
        <v>0.6333333333333333</v>
      </c>
      <c r="M24" s="495">
        <f t="shared" ca="1" si="3"/>
        <v>7.0439598476981675E-3</v>
      </c>
      <c r="N24" s="99">
        <v>19</v>
      </c>
      <c r="O24" s="439">
        <f t="shared" si="4"/>
        <v>0.58888888888888891</v>
      </c>
      <c r="P24" s="195"/>
    </row>
    <row r="25" spans="2:16" ht="21" thickBot="1" x14ac:dyDescent="0.3">
      <c r="B25" s="199">
        <f t="shared" si="0"/>
        <v>18</v>
      </c>
      <c r="C25" s="106" t="s">
        <v>95</v>
      </c>
      <c r="D25" s="107" t="s">
        <v>96</v>
      </c>
      <c r="E25" s="436">
        <f ca="1">VLOOKUP('Liste for tidtaking'!D25,'Liste for tidtaking'!D$5:H$78,5,FALSE)</f>
        <v>1.7049999999999998</v>
      </c>
      <c r="F25" s="209"/>
      <c r="G25" s="135">
        <v>2.8298611111111111E-2</v>
      </c>
      <c r="H25" s="136"/>
      <c r="I25" s="350">
        <f t="shared" si="1"/>
        <v>1.1319444444444444E-2</v>
      </c>
      <c r="J25" s="99"/>
      <c r="K25">
        <v>18</v>
      </c>
      <c r="L25" s="438">
        <f t="shared" si="2"/>
        <v>0.61111111111111116</v>
      </c>
      <c r="M25" s="495">
        <f t="shared" ca="1" si="3"/>
        <v>6.6389703486477688E-3</v>
      </c>
      <c r="N25" s="99">
        <v>15</v>
      </c>
      <c r="O25" s="439">
        <f t="shared" si="4"/>
        <v>0.67777777777777781</v>
      </c>
      <c r="P25" s="195"/>
    </row>
    <row r="26" spans="2:16" ht="21" thickBot="1" x14ac:dyDescent="0.3">
      <c r="B26" s="199">
        <f t="shared" si="0"/>
        <v>19</v>
      </c>
      <c r="C26" s="106" t="s">
        <v>164</v>
      </c>
      <c r="D26" s="107" t="s">
        <v>165</v>
      </c>
      <c r="E26" s="436">
        <f ca="1">VLOOKUP('Liste for tidtaking'!D70,'Liste for tidtaking'!D$5:H$78,5,FALSE)</f>
        <v>1.4969999999999999</v>
      </c>
      <c r="F26" s="208"/>
      <c r="G26" s="135">
        <v>2.8495370370370369E-2</v>
      </c>
      <c r="H26" s="136"/>
      <c r="I26" s="350">
        <f t="shared" si="1"/>
        <v>1.1398148148148147E-2</v>
      </c>
      <c r="J26" s="99"/>
      <c r="K26">
        <v>19</v>
      </c>
      <c r="L26" s="438">
        <f t="shared" si="2"/>
        <v>0.58888888888888891</v>
      </c>
      <c r="M26" s="495">
        <f t="shared" ca="1" si="3"/>
        <v>7.6139934189366383E-3</v>
      </c>
      <c r="N26" s="99">
        <v>29</v>
      </c>
      <c r="O26" s="439">
        <f t="shared" si="4"/>
        <v>0.3666666666666667</v>
      </c>
      <c r="P26" s="195"/>
    </row>
    <row r="27" spans="2:16" ht="21" thickBot="1" x14ac:dyDescent="0.3">
      <c r="B27" s="199">
        <f t="shared" si="0"/>
        <v>20</v>
      </c>
      <c r="C27" s="106" t="s">
        <v>150</v>
      </c>
      <c r="D27" s="107" t="s">
        <v>151</v>
      </c>
      <c r="E27" s="436">
        <f ca="1">VLOOKUP('Liste for tidtaking'!D62,'Liste for tidtaking'!D$5:H$78,5,FALSE)</f>
        <v>1.8065999999999998</v>
      </c>
      <c r="F27" s="208"/>
      <c r="G27" s="135">
        <v>2.9629629629629631E-2</v>
      </c>
      <c r="H27" s="136"/>
      <c r="I27" s="350">
        <f t="shared" si="1"/>
        <v>1.1851851851851853E-2</v>
      </c>
      <c r="J27" s="99"/>
      <c r="K27">
        <v>20</v>
      </c>
      <c r="L27" s="438">
        <f t="shared" si="2"/>
        <v>0.56666666666666665</v>
      </c>
      <c r="M27" s="495">
        <f t="shared" ca="1" si="3"/>
        <v>6.5603076784301198E-3</v>
      </c>
      <c r="N27" s="99">
        <v>14</v>
      </c>
      <c r="O27" s="439">
        <f t="shared" si="4"/>
        <v>0.7</v>
      </c>
      <c r="P27" s="195"/>
    </row>
    <row r="28" spans="2:16" ht="21" thickBot="1" x14ac:dyDescent="0.3">
      <c r="B28" s="199">
        <f t="shared" si="0"/>
        <v>21</v>
      </c>
      <c r="C28" s="106" t="s">
        <v>73</v>
      </c>
      <c r="D28" s="107" t="s">
        <v>74</v>
      </c>
      <c r="E28" s="436">
        <f ca="1">VLOOKUP('Liste for tidtaking'!D11,'Liste for tidtaking'!D$5:H$78,5,FALSE)</f>
        <v>1.5689999999999997</v>
      </c>
      <c r="F28" s="209"/>
      <c r="G28" s="135">
        <v>2.9652777777777778E-2</v>
      </c>
      <c r="H28" s="136"/>
      <c r="I28" s="350">
        <f t="shared" si="1"/>
        <v>1.186111111111111E-2</v>
      </c>
      <c r="J28" s="99"/>
      <c r="K28">
        <v>21</v>
      </c>
      <c r="L28" s="438">
        <f t="shared" si="2"/>
        <v>0.54444444444444451</v>
      </c>
      <c r="M28" s="495">
        <f t="shared" ca="1" si="3"/>
        <v>7.5596629133914042E-3</v>
      </c>
      <c r="N28" s="99">
        <v>27</v>
      </c>
      <c r="O28" s="439">
        <f t="shared" si="4"/>
        <v>0.41111111111111109</v>
      </c>
      <c r="P28" s="195"/>
    </row>
    <row r="29" spans="2:16" ht="21" thickBot="1" x14ac:dyDescent="0.3">
      <c r="B29" s="199">
        <f t="shared" si="0"/>
        <v>22</v>
      </c>
      <c r="C29" s="106" t="s">
        <v>139</v>
      </c>
      <c r="D29" s="107" t="s">
        <v>138</v>
      </c>
      <c r="E29" s="436">
        <f ca="1">VLOOKUP('Liste for tidtaking'!D53,'Liste for tidtaking'!D$5:H$78,5,FALSE)</f>
        <v>2.0362</v>
      </c>
      <c r="F29" s="209"/>
      <c r="G29" s="135">
        <v>3.0138888888888889E-2</v>
      </c>
      <c r="H29" s="136"/>
      <c r="I29" s="350">
        <f t="shared" si="1"/>
        <v>1.2055555555555555E-2</v>
      </c>
      <c r="J29" s="99">
        <f>(F29-INT(F29))*24*60*60*G$6/F$6+(G29-INT(G29))*24*60*60</f>
        <v>2604.0000000000005</v>
      </c>
      <c r="K29">
        <v>22</v>
      </c>
      <c r="L29" s="438">
        <f t="shared" si="2"/>
        <v>0.52222222222222214</v>
      </c>
      <c r="M29" s="495">
        <f t="shared" ca="1" si="3"/>
        <v>5.9206146525663268E-3</v>
      </c>
      <c r="N29" s="99">
        <v>6</v>
      </c>
      <c r="O29" s="439">
        <f t="shared" si="4"/>
        <v>0.87777777777777777</v>
      </c>
      <c r="P29" s="195"/>
    </row>
    <row r="30" spans="2:16" ht="21" thickBot="1" x14ac:dyDescent="0.3">
      <c r="B30" s="199">
        <f t="shared" si="0"/>
        <v>23</v>
      </c>
      <c r="C30" s="106" t="s">
        <v>169</v>
      </c>
      <c r="D30" s="107" t="s">
        <v>170</v>
      </c>
      <c r="E30" s="436">
        <f ca="1">VLOOKUP('Liste for tidtaking'!D74,'Liste for tidtaking'!D$5:H$78,5,FALSE)</f>
        <v>1.5689999999999997</v>
      </c>
      <c r="F30" s="208"/>
      <c r="G30" s="135">
        <v>3.0428240740740742E-2</v>
      </c>
      <c r="H30" s="136"/>
      <c r="I30" s="350">
        <f t="shared" si="1"/>
        <v>1.2171296296296296E-2</v>
      </c>
      <c r="J30" s="99"/>
      <c r="K30">
        <v>23</v>
      </c>
      <c r="L30" s="438">
        <f t="shared" si="2"/>
        <v>0.5</v>
      </c>
      <c r="M30" s="495">
        <f t="shared" ca="1" si="3"/>
        <v>7.7573590161225609E-3</v>
      </c>
      <c r="N30" s="99">
        <v>31</v>
      </c>
      <c r="O30" s="439">
        <f t="shared" si="4"/>
        <v>0.32222222222222219</v>
      </c>
      <c r="P30" s="195"/>
    </row>
    <row r="31" spans="2:16" ht="21" thickBot="1" x14ac:dyDescent="0.3">
      <c r="B31" s="199">
        <f t="shared" si="0"/>
        <v>24</v>
      </c>
      <c r="C31" s="106" t="s">
        <v>115</v>
      </c>
      <c r="D31" s="107" t="s">
        <v>116</v>
      </c>
      <c r="E31" s="436">
        <f ca="1">VLOOKUP('Liste for tidtaking'!D39,'Liste for tidtaking'!D$5:H$78,5,FALSE)</f>
        <v>2.0029999999999997</v>
      </c>
      <c r="F31" s="303"/>
      <c r="G31" s="268">
        <v>3.1481481481481478E-2</v>
      </c>
      <c r="H31" s="136"/>
      <c r="I31" s="350">
        <f t="shared" si="1"/>
        <v>1.2592592592592591E-2</v>
      </c>
      <c r="J31" s="99"/>
      <c r="K31">
        <v>24</v>
      </c>
      <c r="L31" s="438">
        <f t="shared" si="2"/>
        <v>0.47777777777777775</v>
      </c>
      <c r="M31" s="495">
        <f t="shared" ca="1" si="3"/>
        <v>6.2868659973003456E-3</v>
      </c>
      <c r="N31" s="99">
        <v>10</v>
      </c>
      <c r="O31" s="439">
        <f t="shared" si="4"/>
        <v>0.78888888888888886</v>
      </c>
      <c r="P31" s="195"/>
    </row>
    <row r="32" spans="2:16" ht="21" thickBot="1" x14ac:dyDescent="0.3">
      <c r="B32" s="199">
        <f t="shared" si="0"/>
        <v>25</v>
      </c>
      <c r="C32" s="106" t="s">
        <v>117</v>
      </c>
      <c r="D32" s="107" t="s">
        <v>118</v>
      </c>
      <c r="E32" s="436">
        <f ca="1">VLOOKUP('Liste for tidtaking'!D41,'Liste for tidtaking'!D$5:H$78,5,FALSE)</f>
        <v>2.2989999999999995</v>
      </c>
      <c r="F32" s="209"/>
      <c r="G32" s="135">
        <v>3.1863425925925927E-2</v>
      </c>
      <c r="H32" s="136"/>
      <c r="I32" s="350">
        <f t="shared" si="1"/>
        <v>1.274537037037037E-2</v>
      </c>
      <c r="J32" s="99"/>
      <c r="K32">
        <v>25</v>
      </c>
      <c r="L32" s="438">
        <f t="shared" si="2"/>
        <v>0.4555555555555556</v>
      </c>
      <c r="M32" s="495">
        <f t="shared" ca="1" si="3"/>
        <v>5.5438757591867649E-3</v>
      </c>
      <c r="N32" s="99">
        <v>5</v>
      </c>
      <c r="O32" s="439">
        <f t="shared" si="4"/>
        <v>0.9</v>
      </c>
      <c r="P32" s="195"/>
    </row>
    <row r="33" spans="2:16" ht="21" thickBot="1" x14ac:dyDescent="0.3">
      <c r="B33" s="199">
        <f t="shared" si="0"/>
        <v>26</v>
      </c>
      <c r="C33" s="106" t="s">
        <v>162</v>
      </c>
      <c r="D33" s="107" t="s">
        <v>163</v>
      </c>
      <c r="E33" s="436">
        <f ca="1">VLOOKUP('Liste for tidtaking'!D69,'Liste for tidtaking'!D$5:H$78,5,FALSE)</f>
        <v>1.7049999999999998</v>
      </c>
      <c r="F33" s="209"/>
      <c r="G33" s="135">
        <v>3.2615740740740744E-2</v>
      </c>
      <c r="H33" s="136"/>
      <c r="I33" s="350">
        <f t="shared" si="1"/>
        <v>1.3046296296296297E-2</v>
      </c>
      <c r="J33" s="99"/>
      <c r="K33">
        <v>26</v>
      </c>
      <c r="L33" s="438">
        <f t="shared" si="2"/>
        <v>0.43333333333333335</v>
      </c>
      <c r="M33" s="495">
        <f t="shared" ca="1" si="3"/>
        <v>7.6517866840447495E-3</v>
      </c>
      <c r="N33" s="99">
        <v>30</v>
      </c>
      <c r="O33" s="439">
        <f t="shared" si="4"/>
        <v>0.34444444444444444</v>
      </c>
      <c r="P33" s="195"/>
    </row>
    <row r="34" spans="2:16" ht="21" thickBot="1" x14ac:dyDescent="0.3">
      <c r="B34" s="199">
        <f t="shared" si="0"/>
        <v>27</v>
      </c>
      <c r="C34" s="106" t="s">
        <v>171</v>
      </c>
      <c r="D34" s="107" t="s">
        <v>172</v>
      </c>
      <c r="E34" s="436">
        <f ca="1">VLOOKUP('Liste for tidtaking'!D75,'Liste for tidtaking'!D$5:H$78,5,FALSE)</f>
        <v>1.8549999999999998</v>
      </c>
      <c r="F34" s="209"/>
      <c r="G34" s="135">
        <v>3.2928240740740744E-2</v>
      </c>
      <c r="H34" s="136"/>
      <c r="I34" s="350">
        <f t="shared" si="1"/>
        <v>1.3171296296296297E-2</v>
      </c>
      <c r="J34" s="99"/>
      <c r="K34">
        <v>27</v>
      </c>
      <c r="L34" s="438">
        <f t="shared" si="2"/>
        <v>0.41111111111111109</v>
      </c>
      <c r="M34" s="495">
        <f t="shared" ca="1" si="3"/>
        <v>7.1004292702405922E-3</v>
      </c>
      <c r="N34" s="99">
        <v>21</v>
      </c>
      <c r="O34" s="439">
        <f t="shared" si="4"/>
        <v>0.54444444444444451</v>
      </c>
      <c r="P34" s="195"/>
    </row>
    <row r="35" spans="2:16" ht="21" thickBot="1" x14ac:dyDescent="0.3">
      <c r="B35" s="199">
        <f t="shared" si="0"/>
        <v>28</v>
      </c>
      <c r="C35" s="106" t="s">
        <v>143</v>
      </c>
      <c r="D35" s="107" t="s">
        <v>144</v>
      </c>
      <c r="E35" s="436">
        <f ca="1">VLOOKUP('Liste for tidtaking'!D57,'Liste for tidtaking'!D$5:H$78,5,FALSE)</f>
        <v>1.8049999999999997</v>
      </c>
      <c r="F35" s="209">
        <v>2.252314814814815E-2</v>
      </c>
      <c r="G35" s="268"/>
      <c r="H35" s="136"/>
      <c r="I35" s="350">
        <f t="shared" si="1"/>
        <v>1.3248910675381266E-2</v>
      </c>
      <c r="J35" s="99">
        <f>(F35-INT(F35))*24*60*60*G$6/F$6+(G35-INT(G35))*24*60*60</f>
        <v>2861.7647058823536</v>
      </c>
      <c r="K35">
        <v>28</v>
      </c>
      <c r="L35" s="438">
        <f t="shared" si="2"/>
        <v>0.38888888888888884</v>
      </c>
      <c r="M35" s="495">
        <f t="shared" ca="1" si="3"/>
        <v>7.340116717662752E-3</v>
      </c>
      <c r="N35" s="99">
        <v>24</v>
      </c>
      <c r="O35" s="439">
        <f t="shared" si="4"/>
        <v>0.47777777777777775</v>
      </c>
      <c r="P35" s="195"/>
    </row>
    <row r="36" spans="2:16" ht="21" thickBot="1" x14ac:dyDescent="0.3">
      <c r="B36" s="199">
        <f t="shared" si="0"/>
        <v>29</v>
      </c>
      <c r="C36" s="106" t="s">
        <v>69</v>
      </c>
      <c r="D36" s="107" t="s">
        <v>70</v>
      </c>
      <c r="E36" s="436">
        <f ca="1">VLOOKUP('Liste for tidtaking'!D9,'Liste for tidtaking'!D$5:H$78,5,FALSE)</f>
        <v>1.5329999999999997</v>
      </c>
      <c r="F36" s="209"/>
      <c r="G36" s="268">
        <v>3.4722222222222224E-2</v>
      </c>
      <c r="H36" s="136"/>
      <c r="I36" s="350">
        <f t="shared" si="1"/>
        <v>1.388888888888889E-2</v>
      </c>
      <c r="J36" s="99"/>
      <c r="K36">
        <v>29</v>
      </c>
      <c r="L36" s="438">
        <f t="shared" si="2"/>
        <v>0.3666666666666667</v>
      </c>
      <c r="M36" s="495">
        <f t="shared" ca="1" si="3"/>
        <v>9.0599405667898848E-3</v>
      </c>
      <c r="N36" s="99">
        <v>36</v>
      </c>
      <c r="O36" s="439">
        <f t="shared" si="4"/>
        <v>0.21111111111111114</v>
      </c>
      <c r="P36" s="195"/>
    </row>
    <row r="37" spans="2:16" ht="21" thickBot="1" x14ac:dyDescent="0.3">
      <c r="B37" s="199">
        <f t="shared" si="0"/>
        <v>30</v>
      </c>
      <c r="C37" s="106" t="s">
        <v>154</v>
      </c>
      <c r="D37" s="107" t="s">
        <v>155</v>
      </c>
      <c r="E37" s="436">
        <f ca="1">VLOOKUP('Liste for tidtaking'!D64,'Liste for tidtaking'!D$5:H$78,5,FALSE)</f>
        <v>1.9489999999999998</v>
      </c>
      <c r="F37" s="209">
        <v>2.4826388888888887E-2</v>
      </c>
      <c r="G37" s="268"/>
      <c r="H37" s="136"/>
      <c r="I37" s="350">
        <f t="shared" si="1"/>
        <v>1.4603758169934641E-2</v>
      </c>
      <c r="K37">
        <v>30</v>
      </c>
      <c r="L37" s="438">
        <f t="shared" si="2"/>
        <v>0.34444444444444444</v>
      </c>
      <c r="M37" s="495">
        <f t="shared" ca="1" si="3"/>
        <v>7.4929492919110531E-3</v>
      </c>
      <c r="N37" s="99">
        <v>25</v>
      </c>
      <c r="O37" s="439">
        <f t="shared" si="4"/>
        <v>0.4555555555555556</v>
      </c>
      <c r="P37" s="195"/>
    </row>
    <row r="38" spans="2:16" ht="21" thickBot="1" x14ac:dyDescent="0.3">
      <c r="B38" s="199">
        <f t="shared" si="0"/>
        <v>31</v>
      </c>
      <c r="C38" s="106" t="s">
        <v>113</v>
      </c>
      <c r="D38" s="107" t="s">
        <v>114</v>
      </c>
      <c r="E38" s="436">
        <f ca="1">VLOOKUP('Liste for tidtaking'!D38,'Liste for tidtaking'!D$5:H$78,5,FALSE)</f>
        <v>2.6998000000000002</v>
      </c>
      <c r="F38" s="211"/>
      <c r="G38" s="135">
        <v>3.681712962962963E-2</v>
      </c>
      <c r="H38" s="136"/>
      <c r="I38" s="350">
        <f t="shared" si="1"/>
        <v>1.4726851851851852E-2</v>
      </c>
      <c r="K38">
        <v>31</v>
      </c>
      <c r="L38" s="438">
        <f t="shared" si="2"/>
        <v>0.32222222222222219</v>
      </c>
      <c r="M38" s="495">
        <f t="shared" ca="1" si="3"/>
        <v>5.4547936335476149E-3</v>
      </c>
      <c r="N38" s="99">
        <v>3</v>
      </c>
      <c r="O38" s="439">
        <f t="shared" si="4"/>
        <v>0.94444444444444442</v>
      </c>
    </row>
    <row r="39" spans="2:16" ht="21" thickBot="1" x14ac:dyDescent="0.3">
      <c r="B39" s="199">
        <f t="shared" si="0"/>
        <v>32</v>
      </c>
      <c r="C39" s="106" t="s">
        <v>85</v>
      </c>
      <c r="D39" s="107" t="s">
        <v>86</v>
      </c>
      <c r="E39" s="436">
        <f ca="1">VLOOKUP('Liste for tidtaking'!D19,'Liste for tidtaking'!D$5:H$78,5,FALSE)</f>
        <v>2.8169999999999993</v>
      </c>
      <c r="F39" s="209">
        <v>2.6493055555555554E-2</v>
      </c>
      <c r="G39" s="135"/>
      <c r="H39" s="136"/>
      <c r="I39" s="350">
        <f t="shared" si="1"/>
        <v>1.5584150326797386E-2</v>
      </c>
      <c r="K39">
        <v>32</v>
      </c>
      <c r="L39" s="438">
        <f t="shared" si="2"/>
        <v>0.30000000000000004</v>
      </c>
      <c r="M39" s="495">
        <f t="shared" ca="1" si="3"/>
        <v>5.5321797397221827E-3</v>
      </c>
      <c r="N39" s="99">
        <v>4</v>
      </c>
      <c r="O39" s="439">
        <f t="shared" si="4"/>
        <v>0.92222222222222228</v>
      </c>
    </row>
    <row r="40" spans="2:16" ht="21" thickBot="1" x14ac:dyDescent="0.3">
      <c r="B40" s="199">
        <f t="shared" si="0"/>
        <v>33</v>
      </c>
      <c r="C40" s="106" t="s">
        <v>97</v>
      </c>
      <c r="D40" s="107" t="s">
        <v>98</v>
      </c>
      <c r="E40" s="436">
        <f ca="1">VLOOKUP('Liste for tidtaking'!D26,'Liste for tidtaking'!D$5:H$78,5,FALSE)</f>
        <v>2.2989999999999995</v>
      </c>
      <c r="F40" s="209">
        <v>2.6504629629629628E-2</v>
      </c>
      <c r="G40" s="524"/>
      <c r="H40" s="136"/>
      <c r="I40" s="350">
        <f t="shared" si="1"/>
        <v>1.5590958605664488E-2</v>
      </c>
      <c r="K40">
        <v>33</v>
      </c>
      <c r="L40" s="438">
        <f t="shared" si="2"/>
        <v>0.27777777777777779</v>
      </c>
      <c r="M40" s="495">
        <f t="shared" ca="1" si="3"/>
        <v>6.7816261877618493E-3</v>
      </c>
      <c r="N40" s="99">
        <v>16</v>
      </c>
      <c r="O40" s="439">
        <f t="shared" si="4"/>
        <v>0.65555555555555556</v>
      </c>
      <c r="P40" s="195"/>
    </row>
    <row r="41" spans="2:16" ht="21" thickBot="1" x14ac:dyDescent="0.3">
      <c r="B41" s="199">
        <f t="shared" si="0"/>
        <v>34</v>
      </c>
      <c r="C41" s="106" t="s">
        <v>79</v>
      </c>
      <c r="D41" s="107" t="s">
        <v>147</v>
      </c>
      <c r="E41" s="436">
        <f ca="1">VLOOKUP('Liste for tidtaking'!D59,'Liste for tidtaking'!D$5:H$78,5,FALSE)</f>
        <v>1.9289999999999998</v>
      </c>
      <c r="F41" s="209">
        <v>2.6597222222222223E-2</v>
      </c>
      <c r="G41" s="268"/>
      <c r="H41" s="136"/>
      <c r="I41" s="350">
        <f t="shared" si="1"/>
        <v>1.5645424836601307E-2</v>
      </c>
      <c r="K41">
        <v>34</v>
      </c>
      <c r="L41" s="438">
        <f t="shared" si="2"/>
        <v>0.25555555555555554</v>
      </c>
      <c r="M41" s="495">
        <f t="shared" ca="1" si="3"/>
        <v>8.1106401433910357E-3</v>
      </c>
      <c r="N41" s="99">
        <v>33</v>
      </c>
      <c r="O41" s="439">
        <f t="shared" si="4"/>
        <v>0.27777777777777779</v>
      </c>
    </row>
    <row r="42" spans="2:16" ht="21" thickBot="1" x14ac:dyDescent="0.3">
      <c r="B42" s="199">
        <f t="shared" si="0"/>
        <v>35</v>
      </c>
      <c r="C42" s="106" t="s">
        <v>352</v>
      </c>
      <c r="D42" s="107" t="s">
        <v>353</v>
      </c>
      <c r="E42" s="436">
        <f ca="1">VLOOKUP('Liste for tidtaking'!D37,'Liste for tidtaking'!D$5:H$78,5,FALSE)</f>
        <v>1.6549999999999998</v>
      </c>
      <c r="F42" s="211"/>
      <c r="G42" s="268">
        <v>3.9131944444444441E-2</v>
      </c>
      <c r="H42" s="136"/>
      <c r="I42" s="350">
        <f t="shared" si="1"/>
        <v>1.5652777777777776E-2</v>
      </c>
      <c r="J42" s="99"/>
      <c r="K42">
        <v>35</v>
      </c>
      <c r="L42" s="438">
        <f t="shared" si="2"/>
        <v>0.23333333333333328</v>
      </c>
      <c r="M42" s="495">
        <f t="shared" ca="1" si="3"/>
        <v>9.457871769050016E-3</v>
      </c>
      <c r="N42" s="99">
        <v>38</v>
      </c>
      <c r="O42" s="439">
        <f t="shared" si="4"/>
        <v>0.16666666666666663</v>
      </c>
    </row>
    <row r="43" spans="2:16" ht="21" thickBot="1" x14ac:dyDescent="0.3">
      <c r="B43" s="199">
        <f t="shared" si="0"/>
        <v>36</v>
      </c>
      <c r="C43" s="106" t="s">
        <v>109</v>
      </c>
      <c r="D43" s="107" t="s">
        <v>110</v>
      </c>
      <c r="E43" s="436">
        <f ca="1">VLOOKUP('Liste for tidtaking'!D35,'Liste for tidtaking'!D$5:H$78,5,FALSE)</f>
        <v>2.0769999999999995</v>
      </c>
      <c r="F43" s="209">
        <v>2.6863425925925926E-2</v>
      </c>
      <c r="G43" s="135"/>
      <c r="H43" s="136"/>
      <c r="I43" s="350">
        <f t="shared" si="1"/>
        <v>1.5802015250544664E-2</v>
      </c>
      <c r="K43">
        <v>36</v>
      </c>
      <c r="L43" s="438">
        <f t="shared" si="2"/>
        <v>0.21111111111111114</v>
      </c>
      <c r="M43" s="495">
        <f t="shared" ca="1" si="3"/>
        <v>7.6080959318943998E-3</v>
      </c>
      <c r="N43" s="99">
        <v>28</v>
      </c>
      <c r="O43" s="439">
        <f t="shared" si="4"/>
        <v>0.38888888888888884</v>
      </c>
      <c r="P43" s="195"/>
    </row>
    <row r="44" spans="2:16" ht="21" thickBot="1" x14ac:dyDescent="0.3">
      <c r="B44" s="199">
        <f t="shared" si="0"/>
        <v>37</v>
      </c>
      <c r="C44" s="106" t="s">
        <v>111</v>
      </c>
      <c r="D44" s="107" t="s">
        <v>112</v>
      </c>
      <c r="E44" s="436">
        <f ca="1">VLOOKUP('Liste for tidtaking'!D36,'Liste for tidtaking'!D$5:H$78,5,FALSE)</f>
        <v>1.4609999999999999</v>
      </c>
      <c r="F44" s="209"/>
      <c r="G44" s="135">
        <v>3.9803240740740743E-2</v>
      </c>
      <c r="H44" s="136"/>
      <c r="I44" s="350">
        <f t="shared" si="1"/>
        <v>1.5921296296296298E-2</v>
      </c>
      <c r="J44" s="99"/>
      <c r="K44">
        <v>37</v>
      </c>
      <c r="L44" s="438">
        <f t="shared" si="2"/>
        <v>0.18888888888888888</v>
      </c>
      <c r="M44" s="495">
        <f t="shared" ca="1" si="3"/>
        <v>1.0897533399244558E-2</v>
      </c>
      <c r="N44" s="99">
        <v>40</v>
      </c>
      <c r="O44" s="439">
        <f t="shared" si="4"/>
        <v>0.12222222222222223</v>
      </c>
      <c r="P44" s="195"/>
    </row>
    <row r="45" spans="2:16" ht="21" thickBot="1" x14ac:dyDescent="0.3">
      <c r="B45" s="199">
        <f t="shared" si="0"/>
        <v>38</v>
      </c>
      <c r="C45" s="106" t="s">
        <v>348</v>
      </c>
      <c r="D45" s="107" t="s">
        <v>349</v>
      </c>
      <c r="E45" s="436">
        <f ca="1">VLOOKUP('Liste for tidtaking'!D44,'Liste for tidtaking'!D$5:H$78,5,FALSE)</f>
        <v>1.7549999999999999</v>
      </c>
      <c r="F45" s="209">
        <v>2.8009259259259258E-2</v>
      </c>
      <c r="G45" s="268"/>
      <c r="H45" s="136"/>
      <c r="I45" s="350">
        <f t="shared" si="1"/>
        <v>1.6476034858387799E-2</v>
      </c>
      <c r="K45">
        <v>38</v>
      </c>
      <c r="L45" s="438">
        <f t="shared" si="2"/>
        <v>0.16666666666666663</v>
      </c>
      <c r="M45" s="495">
        <f t="shared" ca="1" si="3"/>
        <v>9.3880540503634181E-3</v>
      </c>
      <c r="N45" s="99">
        <v>37</v>
      </c>
      <c r="O45" s="439">
        <f t="shared" si="4"/>
        <v>0.18888888888888888</v>
      </c>
    </row>
    <row r="46" spans="2:16" ht="21" thickBot="1" x14ac:dyDescent="0.3">
      <c r="B46" s="199">
        <f t="shared" si="0"/>
        <v>39</v>
      </c>
      <c r="C46" s="106" t="s">
        <v>133</v>
      </c>
      <c r="D46" s="107" t="s">
        <v>134</v>
      </c>
      <c r="E46" s="436">
        <f ca="1">VLOOKUP('Liste for tidtaking'!D51,'Liste for tidtaking'!D$5:H$78,5,FALSE)</f>
        <v>2.4469999999999996</v>
      </c>
      <c r="F46" s="135">
        <v>3.2430555555555553E-2</v>
      </c>
      <c r="G46" s="135"/>
      <c r="H46" s="136"/>
      <c r="I46" s="350">
        <f t="shared" si="1"/>
        <v>1.9076797385620913E-2</v>
      </c>
      <c r="J46" s="99"/>
      <c r="K46">
        <v>39</v>
      </c>
      <c r="L46" s="438">
        <f t="shared" si="2"/>
        <v>0.14444444444444449</v>
      </c>
      <c r="M46" s="495">
        <f t="shared" ca="1" si="3"/>
        <v>7.7959940276342114E-3</v>
      </c>
      <c r="N46" s="99">
        <v>32</v>
      </c>
      <c r="O46" s="439">
        <f t="shared" si="4"/>
        <v>0.30000000000000004</v>
      </c>
      <c r="P46" s="195"/>
    </row>
    <row r="47" spans="2:16" ht="21" thickBot="1" x14ac:dyDescent="0.3">
      <c r="B47" s="199">
        <f t="shared" si="0"/>
        <v>40</v>
      </c>
      <c r="C47" s="106" t="s">
        <v>131</v>
      </c>
      <c r="D47" s="107" t="s">
        <v>132</v>
      </c>
      <c r="E47" s="436">
        <f ca="1">VLOOKUP('Liste for tidtaking'!D50,'Liste for tidtaking'!D$5:H$78,5,FALSE)</f>
        <v>1.6549999999999998</v>
      </c>
      <c r="F47" s="268">
        <v>3.577546296296296E-2</v>
      </c>
      <c r="G47" s="136"/>
      <c r="H47" s="136"/>
      <c r="I47" s="350">
        <f t="shared" si="1"/>
        <v>2.1044389978213507E-2</v>
      </c>
      <c r="K47">
        <v>40</v>
      </c>
      <c r="L47" s="438">
        <f t="shared" si="2"/>
        <v>0.12222222222222223</v>
      </c>
      <c r="M47" s="495">
        <f t="shared" ca="1" si="3"/>
        <v>1.271564349136768E-2</v>
      </c>
      <c r="N47" s="99">
        <v>41</v>
      </c>
      <c r="O47" s="439">
        <f t="shared" si="4"/>
        <v>9.9999999999999978E-2</v>
      </c>
      <c r="P47" s="195"/>
    </row>
    <row r="48" spans="2:16" ht="21" thickBot="1" x14ac:dyDescent="0.3">
      <c r="B48" s="199">
        <f t="shared" si="0"/>
        <v>41</v>
      </c>
      <c r="C48" s="106" t="s">
        <v>160</v>
      </c>
      <c r="D48" s="107" t="s">
        <v>161</v>
      </c>
      <c r="E48" s="436">
        <f ca="1">VLOOKUP('Liste for tidtaking'!D68,'Liste for tidtaking'!D$5:H$78,5,FALSE)</f>
        <v>2.2249999999999996</v>
      </c>
      <c r="F48" s="268">
        <v>3.6006944444444446E-2</v>
      </c>
      <c r="G48" s="11"/>
      <c r="H48" s="136"/>
      <c r="I48" s="350">
        <f t="shared" si="1"/>
        <v>2.1180555555555557E-2</v>
      </c>
      <c r="K48">
        <v>41</v>
      </c>
      <c r="L48" s="438">
        <f t="shared" si="2"/>
        <v>9.9999999999999978E-2</v>
      </c>
      <c r="M48" s="495">
        <f t="shared" ca="1" si="3"/>
        <v>9.5193508114856454E-3</v>
      </c>
      <c r="N48" s="99">
        <v>39</v>
      </c>
      <c r="O48" s="439">
        <f t="shared" si="4"/>
        <v>0.14444444444444449</v>
      </c>
      <c r="P48" s="195"/>
    </row>
    <row r="49" spans="2:16" ht="21" thickBot="1" x14ac:dyDescent="0.3">
      <c r="B49" s="199">
        <f t="shared" si="0"/>
        <v>42</v>
      </c>
      <c r="C49" s="106" t="s">
        <v>137</v>
      </c>
      <c r="D49" s="107" t="s">
        <v>321</v>
      </c>
      <c r="E49" s="436">
        <f ca="1">VLOOKUP('Liste for tidtaking'!D54,'Liste for tidtaking'!D$5:H$78,5,FALSE)</f>
        <v>1.5329999999999997</v>
      </c>
      <c r="F49" s="209"/>
      <c r="G49" s="209" t="s">
        <v>62</v>
      </c>
      <c r="H49" s="136"/>
      <c r="I49" s="350"/>
      <c r="J49" s="99" t="e">
        <f>(F49-INT(F49))*24*60*60*G$6/F$6+(G49-INT(G49))*24*60*60</f>
        <v>#VALUE!</v>
      </c>
      <c r="K49">
        <v>1</v>
      </c>
      <c r="L49" s="438">
        <f t="shared" si="2"/>
        <v>0.98888888888888893</v>
      </c>
      <c r="M49" s="495">
        <f t="shared" ca="1" si="3"/>
        <v>0</v>
      </c>
      <c r="N49" s="99">
        <v>1</v>
      </c>
      <c r="O49" s="439">
        <f t="shared" si="4"/>
        <v>0.98888888888888893</v>
      </c>
      <c r="P49" s="195"/>
    </row>
    <row r="50" spans="2:16" ht="21" thickBot="1" x14ac:dyDescent="0.3">
      <c r="B50" s="199">
        <f t="shared" si="0"/>
        <v>43</v>
      </c>
      <c r="C50" s="106" t="s">
        <v>357</v>
      </c>
      <c r="D50" s="107" t="s">
        <v>358</v>
      </c>
      <c r="E50" s="436">
        <f ca="1">VLOOKUP('Liste for tidtaking'!D40,'Liste for tidtaking'!D$5:H$78,5,FALSE)</f>
        <v>2.5209999999999995</v>
      </c>
      <c r="F50" s="209" t="s">
        <v>206</v>
      </c>
      <c r="G50" s="135"/>
      <c r="H50" s="136"/>
      <c r="I50" s="350"/>
      <c r="J50" s="99"/>
      <c r="K50">
        <v>42</v>
      </c>
      <c r="L50" s="438">
        <f t="shared" si="2"/>
        <v>7.7777777777777724E-2</v>
      </c>
      <c r="M50" s="495"/>
      <c r="N50" s="99">
        <v>42</v>
      </c>
      <c r="O50" s="439">
        <f t="shared" si="4"/>
        <v>7.7777777777777724E-2</v>
      </c>
      <c r="P50" s="195"/>
    </row>
    <row r="51" spans="2:16" ht="21" thickBot="1" x14ac:dyDescent="0.3">
      <c r="B51" s="199">
        <f t="shared" si="0"/>
        <v>44</v>
      </c>
      <c r="C51" s="106" t="s">
        <v>104</v>
      </c>
      <c r="D51" s="107" t="s">
        <v>105</v>
      </c>
      <c r="E51" s="436">
        <f ca="1">VLOOKUP('Liste for tidtaking'!D31,'Liste for tidtaking'!D$5:H$78,5,FALSE)</f>
        <v>1.7549999999999999</v>
      </c>
      <c r="F51" s="209"/>
      <c r="G51" s="268" t="s">
        <v>382</v>
      </c>
      <c r="H51" s="136" t="s">
        <v>206</v>
      </c>
      <c r="I51" s="350"/>
      <c r="J51" s="99" t="e">
        <f>(F51-INT(F51))*24*60*60*G$6/F$6+(G51-INT(G51))*24*60*60</f>
        <v>#VALUE!</v>
      </c>
      <c r="K51">
        <v>42</v>
      </c>
      <c r="L51" s="438">
        <f t="shared" si="2"/>
        <v>7.7777777777777724E-2</v>
      </c>
      <c r="M51" s="495"/>
      <c r="N51" s="99">
        <v>42</v>
      </c>
      <c r="O51" s="439">
        <f t="shared" si="4"/>
        <v>7.7777777777777724E-2</v>
      </c>
      <c r="P51" s="195"/>
    </row>
    <row r="52" spans="2:16" ht="21" thickBot="1" x14ac:dyDescent="0.3">
      <c r="B52" s="199">
        <f t="shared" si="0"/>
        <v>45</v>
      </c>
      <c r="C52" s="106" t="s">
        <v>65</v>
      </c>
      <c r="D52" s="107" t="s">
        <v>385</v>
      </c>
      <c r="E52" s="436"/>
      <c r="F52" s="208"/>
      <c r="G52" s="135" t="s">
        <v>206</v>
      </c>
      <c r="H52" s="136" t="s">
        <v>386</v>
      </c>
      <c r="J52" s="99"/>
      <c r="K52">
        <v>42</v>
      </c>
      <c r="L52" s="438">
        <f t="shared" si="2"/>
        <v>7.7777777777777724E-2</v>
      </c>
      <c r="M52" s="433"/>
      <c r="N52" s="99">
        <v>42</v>
      </c>
      <c r="O52" s="439">
        <f t="shared" si="4"/>
        <v>7.7777777777777724E-2</v>
      </c>
      <c r="P52" s="195"/>
    </row>
    <row r="53" spans="2:16" ht="21" thickBot="1" x14ac:dyDescent="0.3">
      <c r="B53" s="199">
        <f t="shared" si="0"/>
        <v>46</v>
      </c>
      <c r="C53" s="106" t="s">
        <v>167</v>
      </c>
      <c r="D53" s="107" t="s">
        <v>168</v>
      </c>
      <c r="E53" s="436">
        <f ca="1">VLOOKUP('Liste for tidtaking'!D73,'Liste for tidtaking'!D$5:H$78,5,FALSE)</f>
        <v>2.2989999999999995</v>
      </c>
      <c r="F53" s="208"/>
      <c r="G53" s="135" t="s">
        <v>206</v>
      </c>
      <c r="H53" s="136"/>
      <c r="I53" s="350"/>
      <c r="K53">
        <v>42</v>
      </c>
      <c r="L53" s="438">
        <f t="shared" si="2"/>
        <v>7.7777777777777724E-2</v>
      </c>
      <c r="M53" s="495"/>
      <c r="N53" s="99">
        <v>42</v>
      </c>
      <c r="O53" s="439">
        <f t="shared" si="4"/>
        <v>7.7777777777777724E-2</v>
      </c>
    </row>
    <row r="54" spans="2:16" ht="21" thickBot="1" x14ac:dyDescent="0.3">
      <c r="B54" s="199">
        <v>1</v>
      </c>
      <c r="C54" s="106" t="s">
        <v>60</v>
      </c>
      <c r="D54" s="107" t="s">
        <v>61</v>
      </c>
      <c r="E54" s="436">
        <f ca="1">VLOOKUP('Liste for tidtaking'!D5,'Liste for tidtaking'!D$5:H$78,5,FALSE)</f>
        <v>1.4249999999999998</v>
      </c>
      <c r="F54" s="206"/>
      <c r="G54" s="200"/>
      <c r="H54" s="136"/>
      <c r="J54" s="99"/>
      <c r="L54" s="438"/>
      <c r="M54" s="433"/>
      <c r="N54" s="99"/>
      <c r="O54" s="439"/>
      <c r="P54" s="195"/>
    </row>
    <row r="55" spans="2:16" ht="21" thickBot="1" x14ac:dyDescent="0.3">
      <c r="B55" s="199">
        <f t="shared" ref="B55:B76" si="5">B54+1</f>
        <v>2</v>
      </c>
      <c r="C55" s="106" t="s">
        <v>67</v>
      </c>
      <c r="D55" s="107" t="s">
        <v>68</v>
      </c>
      <c r="E55" s="436">
        <f ca="1">VLOOKUP('Liste for tidtaking'!D7,'Liste for tidtaking'!D$5:H$78,5,FALSE)</f>
        <v>1.5329999999999997</v>
      </c>
      <c r="F55" s="208"/>
      <c r="G55" s="135"/>
      <c r="H55" s="136"/>
      <c r="J55" s="99"/>
      <c r="L55" s="438"/>
      <c r="M55" s="433"/>
      <c r="N55" s="99"/>
      <c r="O55" s="434"/>
      <c r="P55" s="195"/>
    </row>
    <row r="56" spans="2:16" ht="21" thickBot="1" x14ac:dyDescent="0.3">
      <c r="B56" s="199">
        <f t="shared" si="5"/>
        <v>3</v>
      </c>
      <c r="C56" s="106" t="s">
        <v>75</v>
      </c>
      <c r="D56" s="107" t="s">
        <v>76</v>
      </c>
      <c r="E56" s="436">
        <f ca="1">VLOOKUP('Liste for tidtaking'!D12,'Liste for tidtaking'!D$5:H$78,5,FALSE)</f>
        <v>2.1669999999999998</v>
      </c>
      <c r="F56" s="211"/>
      <c r="G56" s="18"/>
      <c r="H56" s="136"/>
      <c r="L56" s="438"/>
      <c r="M56" s="431"/>
      <c r="N56" s="99"/>
      <c r="O56" s="434"/>
    </row>
    <row r="57" spans="2:16" ht="21" thickBot="1" x14ac:dyDescent="0.3">
      <c r="B57" s="199">
        <f t="shared" si="5"/>
        <v>4</v>
      </c>
      <c r="C57" s="106" t="s">
        <v>272</v>
      </c>
      <c r="D57" s="107" t="s">
        <v>319</v>
      </c>
      <c r="E57" s="436">
        <f ca="1">VLOOKUP('Liste for tidtaking'!D14,'Liste for tidtaking'!D$5:H$78,5,FALSE)</f>
        <v>1.6541999999999997</v>
      </c>
      <c r="F57" s="208"/>
      <c r="G57" s="135"/>
      <c r="H57" s="136"/>
      <c r="I57" s="350"/>
      <c r="J57" s="99"/>
      <c r="L57" s="438"/>
      <c r="M57" s="433"/>
      <c r="N57" s="99"/>
      <c r="O57" s="434"/>
      <c r="P57" s="195"/>
    </row>
    <row r="58" spans="2:16" ht="21" thickBot="1" x14ac:dyDescent="0.3">
      <c r="B58" s="199">
        <f t="shared" si="5"/>
        <v>5</v>
      </c>
      <c r="C58" s="106" t="s">
        <v>83</v>
      </c>
      <c r="D58" s="107" t="s">
        <v>84</v>
      </c>
      <c r="E58" s="436">
        <f ca="1">VLOOKUP('Liste for tidtaking'!D18,'Liste for tidtaking'!D$5:H$78,5,FALSE)</f>
        <v>2.0029999999999997</v>
      </c>
      <c r="F58" s="209"/>
      <c r="G58" s="18"/>
      <c r="H58" s="136"/>
      <c r="I58" s="350"/>
      <c r="J58" s="99"/>
      <c r="L58" s="438"/>
      <c r="M58" s="433"/>
      <c r="N58" s="99"/>
      <c r="O58" s="434"/>
      <c r="P58" s="195"/>
    </row>
    <row r="59" spans="2:16" ht="21" thickBot="1" x14ac:dyDescent="0.3">
      <c r="B59" s="199">
        <f t="shared" si="5"/>
        <v>6</v>
      </c>
      <c r="C59" s="106" t="s">
        <v>254</v>
      </c>
      <c r="D59" s="107" t="s">
        <v>90</v>
      </c>
      <c r="E59" s="436">
        <f ca="1">VLOOKUP('Liste for tidtaking'!D21,'Liste for tidtaking'!D$5:H$78,5,FALSE)</f>
        <v>2.3397999999999999</v>
      </c>
      <c r="F59" s="268"/>
      <c r="G59" s="200"/>
      <c r="H59" s="136"/>
      <c r="I59" s="350"/>
      <c r="L59" s="438"/>
      <c r="M59" s="495"/>
      <c r="N59" s="99"/>
      <c r="O59" s="439"/>
    </row>
    <row r="60" spans="2:16" ht="21" thickBot="1" x14ac:dyDescent="0.3">
      <c r="B60" s="199">
        <f t="shared" si="5"/>
        <v>7</v>
      </c>
      <c r="C60" s="106" t="s">
        <v>93</v>
      </c>
      <c r="D60" s="107" t="s">
        <v>94</v>
      </c>
      <c r="E60" s="436">
        <f ca="1">VLOOKUP('Liste for tidtaking'!D24,'Liste for tidtaking'!D$5:H$78,5,FALSE)</f>
        <v>1.5329999999999997</v>
      </c>
      <c r="F60" s="208"/>
      <c r="G60" s="18"/>
      <c r="H60" s="136"/>
      <c r="J60" s="99"/>
      <c r="L60" s="438"/>
      <c r="M60" s="433"/>
      <c r="N60" s="99"/>
      <c r="O60" s="434"/>
      <c r="P60" s="195"/>
    </row>
    <row r="61" spans="2:16" ht="21" thickBot="1" x14ac:dyDescent="0.3">
      <c r="B61" s="199">
        <f t="shared" si="5"/>
        <v>8</v>
      </c>
      <c r="C61" s="106" t="s">
        <v>63</v>
      </c>
      <c r="D61" s="107" t="s">
        <v>106</v>
      </c>
      <c r="E61" s="436">
        <f ca="1">VLOOKUP('Liste for tidtaking'!D33,'Liste for tidtaking'!D$5:H$78,5,FALSE)</f>
        <v>1.8549999999999998</v>
      </c>
      <c r="F61" s="208"/>
      <c r="G61" s="18"/>
      <c r="H61" s="136"/>
      <c r="I61" s="350"/>
      <c r="J61" s="99"/>
      <c r="L61" s="438"/>
      <c r="M61" s="495"/>
      <c r="N61" s="99"/>
      <c r="O61" s="439"/>
      <c r="P61" s="195"/>
    </row>
    <row r="62" spans="2:16" ht="21" thickBot="1" x14ac:dyDescent="0.3">
      <c r="B62" s="199">
        <f t="shared" si="5"/>
        <v>9</v>
      </c>
      <c r="C62" s="106" t="s">
        <v>121</v>
      </c>
      <c r="D62" s="107" t="s">
        <v>122</v>
      </c>
      <c r="E62" s="436">
        <f ca="1">VLOOKUP('Liste for tidtaking'!D43,'Liste for tidtaking'!D$5:H$78,5,FALSE)</f>
        <v>1.4609999999999999</v>
      </c>
      <c r="F62" s="209"/>
      <c r="G62" s="86"/>
      <c r="H62" s="136"/>
      <c r="I62" s="350"/>
      <c r="J62" s="99"/>
      <c r="L62" s="438"/>
      <c r="M62" s="495"/>
      <c r="N62" s="99"/>
      <c r="O62" s="439"/>
      <c r="P62" s="195"/>
    </row>
    <row r="63" spans="2:16" ht="21" thickBot="1" x14ac:dyDescent="0.3">
      <c r="B63" s="199">
        <f t="shared" si="5"/>
        <v>10</v>
      </c>
      <c r="C63" s="113" t="s">
        <v>123</v>
      </c>
      <c r="D63" s="201" t="s">
        <v>124</v>
      </c>
      <c r="E63" s="436">
        <f ca="1">VLOOKUP('Liste for tidtaking'!D46,'Liste for tidtaking'!D$5:H$78,5,FALSE)</f>
        <v>1.9289999999999998</v>
      </c>
      <c r="F63" s="282"/>
      <c r="G63" s="135"/>
      <c r="H63" s="136"/>
      <c r="I63" s="350"/>
      <c r="J63" s="99"/>
      <c r="L63" s="438"/>
      <c r="M63" s="495"/>
      <c r="N63" s="99"/>
      <c r="O63" s="439"/>
      <c r="P63" s="195"/>
    </row>
    <row r="64" spans="2:16" ht="21" thickBot="1" x14ac:dyDescent="0.3">
      <c r="B64" s="199">
        <f t="shared" si="5"/>
        <v>11</v>
      </c>
      <c r="C64" s="113" t="s">
        <v>125</v>
      </c>
      <c r="D64" s="201" t="s">
        <v>126</v>
      </c>
      <c r="E64" s="436">
        <f ca="1">VLOOKUP('Liste for tidtaking'!D47,'Liste for tidtaking'!D$5:H$78,5,FALSE)</f>
        <v>1.9489999999999998</v>
      </c>
      <c r="F64" s="282"/>
      <c r="G64" s="18"/>
      <c r="H64" s="136"/>
      <c r="L64" s="438"/>
      <c r="M64" s="431"/>
      <c r="N64" s="99"/>
      <c r="O64" s="434"/>
    </row>
    <row r="65" spans="2:18" ht="21" thickBot="1" x14ac:dyDescent="0.3">
      <c r="B65" s="199">
        <f t="shared" si="5"/>
        <v>12</v>
      </c>
      <c r="C65" s="113" t="s">
        <v>129</v>
      </c>
      <c r="D65" s="108" t="s">
        <v>130</v>
      </c>
      <c r="E65" s="436">
        <f ca="1">VLOOKUP('Liste for tidtaking'!D49,'Liste for tidtaking'!D$5:H$78,5,FALSE)</f>
        <v>2.0769999999999995</v>
      </c>
      <c r="F65" s="282"/>
      <c r="G65" s="298"/>
      <c r="H65" s="136"/>
      <c r="J65" s="99"/>
      <c r="L65" s="438"/>
      <c r="M65" s="433"/>
      <c r="N65" s="99"/>
      <c r="O65" s="434"/>
      <c r="P65" s="195"/>
    </row>
    <row r="66" spans="2:18" ht="21" thickBot="1" x14ac:dyDescent="0.3">
      <c r="B66" s="199">
        <f t="shared" si="5"/>
        <v>13</v>
      </c>
      <c r="C66" s="113" t="s">
        <v>135</v>
      </c>
      <c r="D66" s="201" t="s">
        <v>136</v>
      </c>
      <c r="E66" s="436">
        <f ca="1">VLOOKUP('Liste for tidtaking'!D52,'Liste for tidtaking'!D$5:H$78,5,FALSE)</f>
        <v>1.3989999999999998</v>
      </c>
      <c r="F66" s="282"/>
      <c r="G66" s="86"/>
      <c r="H66" s="136"/>
      <c r="I66" s="350"/>
      <c r="L66" s="438"/>
      <c r="M66" s="495"/>
      <c r="N66" s="99"/>
      <c r="O66" s="439"/>
      <c r="P66" s="195"/>
    </row>
    <row r="67" spans="2:18" ht="21" thickBot="1" x14ac:dyDescent="0.3">
      <c r="B67" s="199">
        <f t="shared" si="5"/>
        <v>14</v>
      </c>
      <c r="C67" s="113" t="s">
        <v>73</v>
      </c>
      <c r="D67" s="201" t="s">
        <v>140</v>
      </c>
      <c r="E67" s="436">
        <f ca="1">VLOOKUP('Liste for tidtaking'!D55,'Liste for tidtaking'!D$5:H$78,5,FALSE)</f>
        <v>1.7049999999999998</v>
      </c>
      <c r="F67" s="210"/>
      <c r="G67" s="135"/>
      <c r="H67" s="136"/>
      <c r="L67" s="438"/>
      <c r="M67" s="431"/>
      <c r="N67" s="99"/>
      <c r="O67" s="434"/>
    </row>
    <row r="68" spans="2:18" ht="21" thickBot="1" x14ac:dyDescent="0.3">
      <c r="B68" s="199">
        <f t="shared" si="5"/>
        <v>15</v>
      </c>
      <c r="C68" s="113" t="s">
        <v>141</v>
      </c>
      <c r="D68" s="108" t="s">
        <v>142</v>
      </c>
      <c r="E68" s="436">
        <f ca="1">VLOOKUP('Liste for tidtaking'!D56,'Liste for tidtaking'!D$5:H$78,5,FALSE)</f>
        <v>1.8421999999999998</v>
      </c>
      <c r="F68" s="210"/>
      <c r="G68" s="227"/>
      <c r="H68" s="136"/>
      <c r="L68" s="438"/>
      <c r="M68" s="431"/>
      <c r="N68" s="99"/>
      <c r="O68" s="434"/>
    </row>
    <row r="69" spans="2:18" ht="21" thickBot="1" x14ac:dyDescent="0.3">
      <c r="B69" s="199">
        <f t="shared" si="5"/>
        <v>16</v>
      </c>
      <c r="C69" s="113" t="s">
        <v>145</v>
      </c>
      <c r="D69" s="108" t="s">
        <v>146</v>
      </c>
      <c r="E69" s="436">
        <f ca="1">VLOOKUP('Liste for tidtaking'!D58,'Liste for tidtaking'!D$5:H$78,5,FALSE)</f>
        <v>1.5689999999999997</v>
      </c>
      <c r="F69" s="210"/>
      <c r="G69" s="18"/>
      <c r="H69" s="136"/>
      <c r="L69" s="438"/>
      <c r="M69" s="431"/>
      <c r="N69" s="99"/>
      <c r="O69" s="434"/>
    </row>
    <row r="70" spans="2:18" ht="21" thickBot="1" x14ac:dyDescent="0.3">
      <c r="B70" s="199">
        <f t="shared" si="5"/>
        <v>17</v>
      </c>
      <c r="C70" s="113" t="s">
        <v>299</v>
      </c>
      <c r="D70" s="108" t="s">
        <v>300</v>
      </c>
      <c r="E70" s="436">
        <f>VLOOKUP('Liste for tidtaking'!D60,'Liste for tidtaking'!D$5:H$78,5,FALSE)</f>
        <v>1.51</v>
      </c>
      <c r="F70" s="282"/>
      <c r="G70" s="86"/>
      <c r="H70" s="136"/>
      <c r="I70" s="350"/>
      <c r="J70" s="99"/>
      <c r="L70" s="438"/>
      <c r="M70" s="495"/>
      <c r="N70" s="99"/>
      <c r="O70" s="439"/>
      <c r="P70" s="195"/>
    </row>
    <row r="71" spans="2:18" ht="21" thickBot="1" x14ac:dyDescent="0.3">
      <c r="B71" s="199">
        <f t="shared" si="5"/>
        <v>18</v>
      </c>
      <c r="C71" s="108" t="s">
        <v>152</v>
      </c>
      <c r="D71" s="108" t="s">
        <v>153</v>
      </c>
      <c r="E71" s="436">
        <f ca="1">VLOOKUP('Liste for tidtaking'!D63,'Liste for tidtaking'!D$5:H$78,5,FALSE)</f>
        <v>1.8049999999999997</v>
      </c>
      <c r="F71" s="17"/>
      <c r="G71" s="18"/>
      <c r="H71" s="136"/>
      <c r="L71" s="438"/>
      <c r="M71" s="431"/>
      <c r="N71" s="99"/>
      <c r="O71" s="434"/>
    </row>
    <row r="72" spans="2:18" ht="21" thickBot="1" x14ac:dyDescent="0.3">
      <c r="B72" s="199">
        <f t="shared" si="5"/>
        <v>19</v>
      </c>
      <c r="C72" s="108" t="s">
        <v>156</v>
      </c>
      <c r="D72" s="108" t="s">
        <v>157</v>
      </c>
      <c r="E72" s="436">
        <f ca="1">VLOOKUP('Liste for tidtaking'!D65,'Liste for tidtaking'!D$5:H$78,5,FALSE)</f>
        <v>1.8777999999999997</v>
      </c>
      <c r="F72" s="86"/>
      <c r="G72" s="135"/>
      <c r="H72" s="136"/>
      <c r="I72" s="350"/>
      <c r="J72" s="99"/>
      <c r="L72" s="438"/>
      <c r="M72" s="433"/>
      <c r="N72" s="99"/>
      <c r="O72" s="434"/>
      <c r="P72" s="195"/>
    </row>
    <row r="73" spans="2:18" ht="21" thickBot="1" x14ac:dyDescent="0.3">
      <c r="B73" s="199">
        <f t="shared" si="5"/>
        <v>20</v>
      </c>
      <c r="C73" s="108" t="s">
        <v>158</v>
      </c>
      <c r="D73" s="108" t="s">
        <v>159</v>
      </c>
      <c r="E73" s="436"/>
      <c r="F73" s="17"/>
      <c r="G73" s="135"/>
      <c r="H73" s="136"/>
      <c r="L73" s="438"/>
      <c r="M73" s="495"/>
      <c r="N73" s="99"/>
      <c r="O73" s="439"/>
    </row>
    <row r="74" spans="2:18" ht="21" thickBot="1" x14ac:dyDescent="0.3">
      <c r="B74" s="199">
        <f t="shared" si="5"/>
        <v>21</v>
      </c>
      <c r="C74" s="108" t="s">
        <v>303</v>
      </c>
      <c r="D74" s="108" t="s">
        <v>318</v>
      </c>
      <c r="E74" s="436">
        <f ca="1">VLOOKUP('Liste for tidtaking'!D66,'Liste for tidtaking'!D$5:H$78,5,FALSE)</f>
        <v>1.6833999999999998</v>
      </c>
      <c r="F74" s="86"/>
      <c r="G74" s="86"/>
      <c r="H74" s="136"/>
      <c r="I74" s="350"/>
      <c r="J74" s="99"/>
      <c r="L74" s="438"/>
      <c r="M74" s="495"/>
      <c r="N74" s="99"/>
      <c r="O74" s="439"/>
      <c r="P74" s="195"/>
    </row>
    <row r="75" spans="2:18" ht="21" thickBot="1" x14ac:dyDescent="0.3">
      <c r="B75" s="199">
        <f t="shared" si="5"/>
        <v>22</v>
      </c>
      <c r="C75" s="108" t="s">
        <v>301</v>
      </c>
      <c r="D75" s="108" t="s">
        <v>317</v>
      </c>
      <c r="E75" s="436">
        <f ca="1">VLOOKUP('Liste for tidtaking'!D67,'Liste for tidtaking'!D$5:H$78,5,FALSE)</f>
        <v>1.6833999999999998</v>
      </c>
      <c r="F75" s="86"/>
      <c r="G75" s="86"/>
      <c r="H75" s="136"/>
      <c r="I75" s="350"/>
      <c r="J75" s="99"/>
      <c r="L75" s="438"/>
      <c r="M75" s="495"/>
      <c r="N75" s="99"/>
      <c r="O75" s="439"/>
      <c r="P75" s="195"/>
      <c r="R75" s="114"/>
    </row>
    <row r="76" spans="2:18" ht="21" thickBot="1" x14ac:dyDescent="0.3">
      <c r="B76" s="199">
        <f t="shared" si="5"/>
        <v>23</v>
      </c>
      <c r="C76" s="108" t="s">
        <v>117</v>
      </c>
      <c r="D76" s="108" t="s">
        <v>166</v>
      </c>
      <c r="E76" s="436">
        <f ca="1">VLOOKUP('Liste for tidtaking'!D71,'Liste for tidtaking'!D$5:H$78,5,FALSE)</f>
        <v>1.7049999999999998</v>
      </c>
      <c r="F76" s="86"/>
      <c r="G76" s="86"/>
      <c r="H76" s="136"/>
      <c r="I76" s="350"/>
      <c r="J76" s="99"/>
      <c r="L76" s="438"/>
      <c r="M76" s="521"/>
      <c r="N76" s="522"/>
      <c r="O76" s="523"/>
      <c r="P76" s="195"/>
      <c r="R76" s="114"/>
    </row>
    <row r="77" spans="2:18" ht="19" x14ac:dyDescent="0.25">
      <c r="B77" s="39"/>
      <c r="C77" s="39"/>
      <c r="D77" s="39"/>
      <c r="F77" s="15"/>
      <c r="G77" s="103"/>
      <c r="I77" s="350"/>
      <c r="J77" s="99"/>
      <c r="L77" s="438"/>
      <c r="M77" s="350"/>
      <c r="N77" s="99"/>
      <c r="O77" s="438"/>
    </row>
    <row r="78" spans="2:18" x14ac:dyDescent="0.2">
      <c r="D78" t="s">
        <v>173</v>
      </c>
      <c r="F78" s="196">
        <f>COUNT(F8:F76)+COUNTIF(F8:F76,"Brutt")+COUNTIF(F8:F76,"(*)")</f>
        <v>12</v>
      </c>
      <c r="G78" s="196">
        <f>COUNT(G8:G76)+COUNTIF(G8:G76,"Brutt")+COUNTIF(G8:G76,"(*)")</f>
        <v>33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IF(SUM(F8:F76)=0," ",AVERAGE(F8:F76))</f>
        <v>2.7714646464646463E-2</v>
      </c>
      <c r="G80" s="103">
        <f>IF(SUM(G8:G76)=0," ",AVERAGE(G8:G76))</f>
        <v>2.9268518518518513E-2</v>
      </c>
      <c r="H80" s="103">
        <f>IF(SUM(F8:H76)=0," ",AVERAGE(F8:H76))</f>
        <v>2.8851626016260155E-2</v>
      </c>
    </row>
    <row r="81" spans="6:7" x14ac:dyDescent="0.2">
      <c r="F81" s="15"/>
      <c r="G81" s="15"/>
    </row>
    <row r="82" spans="6:7" x14ac:dyDescent="0.2">
      <c r="G82" s="15"/>
    </row>
  </sheetData>
  <autoFilter ref="B7:P76" xr:uid="{8BB1EE84-6088-EE48-95D5-1AF69D3BD102}">
    <sortState xmlns:xlrd2="http://schemas.microsoft.com/office/spreadsheetml/2017/richdata2" ref="B8:P76">
      <sortCondition ref="I7:I76"/>
    </sortState>
  </autoFilter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BFB4-7EA8-7846-942B-D43221E58840}">
  <dimension ref="A1:U84"/>
  <sheetViews>
    <sheetView workbookViewId="0">
      <selection activeCell="M8" sqref="M8:M46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21" x14ac:dyDescent="0.2">
      <c r="A1" s="15"/>
      <c r="G1" s="15"/>
    </row>
    <row r="2" spans="1:21" x14ac:dyDescent="0.2">
      <c r="G2" s="15"/>
    </row>
    <row r="3" spans="1:21" ht="26" x14ac:dyDescent="0.3">
      <c r="B3" s="21" t="s">
        <v>387</v>
      </c>
      <c r="C3" s="266" t="s">
        <v>388</v>
      </c>
      <c r="F3" s="15"/>
      <c r="G3" s="15"/>
    </row>
    <row r="4" spans="1:21" ht="17" thickBot="1" x14ac:dyDescent="0.25">
      <c r="B4" s="15"/>
      <c r="F4" s="15"/>
      <c r="G4" s="15"/>
    </row>
    <row r="5" spans="1:21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21" ht="20" thickBot="1" x14ac:dyDescent="0.3">
      <c r="B6" s="104"/>
      <c r="C6" s="198"/>
      <c r="D6" s="198"/>
      <c r="E6" s="198"/>
      <c r="F6" s="226">
        <v>1.9</v>
      </c>
      <c r="G6" s="204">
        <v>2.7</v>
      </c>
      <c r="H6" s="204"/>
      <c r="J6" s="194"/>
      <c r="K6" s="194"/>
      <c r="M6" s="431"/>
      <c r="O6" s="432"/>
    </row>
    <row r="7" spans="1:21" ht="20" thickBot="1" x14ac:dyDescent="0.3">
      <c r="B7" s="104"/>
      <c r="C7" s="212"/>
      <c r="D7" s="212"/>
      <c r="E7" s="212"/>
      <c r="F7" s="206"/>
      <c r="G7" s="200"/>
      <c r="H7" s="136"/>
      <c r="M7" s="431"/>
      <c r="O7" s="432"/>
      <c r="Q7" s="111" t="s">
        <v>201</v>
      </c>
    </row>
    <row r="8" spans="1:21" ht="21" thickBot="1" x14ac:dyDescent="0.3">
      <c r="B8" s="199">
        <f t="shared" ref="B8:B47" si="0">B7+1</f>
        <v>1</v>
      </c>
      <c r="C8" s="106" t="s">
        <v>167</v>
      </c>
      <c r="D8" s="107" t="s">
        <v>168</v>
      </c>
      <c r="E8" s="436">
        <f ca="1">VLOOKUP('Liste for tidtaking'!D73,'Liste for tidtaking'!D$5:H$78,5,FALSE)</f>
        <v>2.2989999999999995</v>
      </c>
      <c r="F8" s="208"/>
      <c r="G8" s="135">
        <v>2.6180555555555554E-2</v>
      </c>
      <c r="H8" s="136"/>
      <c r="I8" s="350">
        <f t="shared" ref="I8:I46" si="1">IF(F8&gt;0,F8/F$6,G8/G$6)</f>
        <v>9.6965020576131669E-3</v>
      </c>
      <c r="K8">
        <v>10</v>
      </c>
      <c r="L8" s="438">
        <f t="shared" ref="L8:L47" si="2">1-(K8-0.5)/(F$80+G$80)</f>
        <v>0.75641025641025639</v>
      </c>
      <c r="M8" s="495">
        <f t="shared" ref="M8:M46" ca="1" si="3">I8/E8</f>
        <v>4.2177042442858503E-3</v>
      </c>
      <c r="N8" s="99">
        <v>1</v>
      </c>
      <c r="O8" s="439">
        <f t="shared" ref="O8:O47" si="4">1-(N8-0.5)/(F$80+G$80)</f>
        <v>0.98717948717948723</v>
      </c>
      <c r="Q8" s="110" t="s">
        <v>202</v>
      </c>
      <c r="R8" s="110"/>
      <c r="S8" s="111" t="s">
        <v>203</v>
      </c>
      <c r="T8" s="219"/>
      <c r="U8" s="350"/>
    </row>
    <row r="9" spans="1:21" ht="21" thickBot="1" x14ac:dyDescent="0.3">
      <c r="B9" s="199">
        <f t="shared" si="0"/>
        <v>2</v>
      </c>
      <c r="C9" s="106" t="s">
        <v>85</v>
      </c>
      <c r="D9" s="107" t="s">
        <v>86</v>
      </c>
      <c r="E9" s="436">
        <f ca="1">VLOOKUP('Liste for tidtaking'!D19,'Liste for tidtaking'!D$5:H$78,5,FALSE)</f>
        <v>2.8169999999999993</v>
      </c>
      <c r="F9" s="209">
        <v>2.357638888888889E-2</v>
      </c>
      <c r="G9" s="135"/>
      <c r="H9" s="136"/>
      <c r="I9" s="350">
        <f t="shared" si="1"/>
        <v>1.2408625730994154E-2</v>
      </c>
      <c r="K9">
        <v>30</v>
      </c>
      <c r="L9" s="438">
        <f t="shared" si="2"/>
        <v>0.24358974358974361</v>
      </c>
      <c r="M9" s="495">
        <f t="shared" ca="1" si="3"/>
        <v>4.4049079627242306E-3</v>
      </c>
      <c r="N9" s="99">
        <v>2</v>
      </c>
      <c r="O9" s="439">
        <f t="shared" si="4"/>
        <v>0.96153846153846156</v>
      </c>
      <c r="Q9" s="110" t="s">
        <v>205</v>
      </c>
      <c r="R9" s="110"/>
      <c r="S9" s="111" t="s">
        <v>206</v>
      </c>
      <c r="T9" s="219"/>
      <c r="U9" s="350"/>
    </row>
    <row r="10" spans="1:21" ht="21" thickBot="1" x14ac:dyDescent="0.3">
      <c r="B10" s="199">
        <f t="shared" si="0"/>
        <v>3</v>
      </c>
      <c r="C10" s="106" t="s">
        <v>160</v>
      </c>
      <c r="D10" s="107" t="s">
        <v>161</v>
      </c>
      <c r="E10" s="436">
        <f ca="1">VLOOKUP('Liste for tidtaking'!D68,'Liste for tidtaking'!D$5:H$78,5,FALSE)</f>
        <v>2.2249999999999996</v>
      </c>
      <c r="F10" s="268">
        <v>2.0173611111111111E-2</v>
      </c>
      <c r="G10" s="11"/>
      <c r="H10" s="136"/>
      <c r="I10" s="350">
        <f t="shared" si="1"/>
        <v>1.0617690058479533E-2</v>
      </c>
      <c r="K10">
        <v>19</v>
      </c>
      <c r="L10" s="438">
        <f t="shared" si="2"/>
        <v>0.52564102564102566</v>
      </c>
      <c r="M10" s="495">
        <f t="shared" ca="1" si="3"/>
        <v>4.7719955319009142E-3</v>
      </c>
      <c r="N10" s="99">
        <v>3</v>
      </c>
      <c r="O10" s="439">
        <f t="shared" si="4"/>
        <v>0.9358974358974359</v>
      </c>
      <c r="P10" s="195"/>
      <c r="Q10" s="110" t="s">
        <v>179</v>
      </c>
      <c r="R10" s="110"/>
      <c r="S10" s="111" t="s">
        <v>7</v>
      </c>
    </row>
    <row r="11" spans="1:21" ht="21" thickBot="1" x14ac:dyDescent="0.3">
      <c r="B11" s="199">
        <f t="shared" si="0"/>
        <v>4</v>
      </c>
      <c r="C11" s="106" t="s">
        <v>133</v>
      </c>
      <c r="D11" s="107" t="s">
        <v>134</v>
      </c>
      <c r="E11" s="436">
        <f ca="1">VLOOKUP('Liste for tidtaking'!D51,'Liste for tidtaking'!D$5:H$78,5,FALSE)</f>
        <v>2.4469999999999996</v>
      </c>
      <c r="F11" s="268">
        <v>2.2280092592592591E-2</v>
      </c>
      <c r="G11" s="135"/>
      <c r="H11" s="136"/>
      <c r="I11" s="350">
        <f t="shared" si="1"/>
        <v>1.1726364522417154E-2</v>
      </c>
      <c r="J11" s="99"/>
      <c r="K11">
        <v>23</v>
      </c>
      <c r="L11" s="438">
        <f t="shared" si="2"/>
        <v>0.42307692307692313</v>
      </c>
      <c r="M11" s="495">
        <f t="shared" ca="1" si="3"/>
        <v>4.7921391591406442E-3</v>
      </c>
      <c r="N11" s="99">
        <v>4</v>
      </c>
      <c r="O11" s="439">
        <f t="shared" si="4"/>
        <v>0.91025641025641024</v>
      </c>
      <c r="P11" s="195"/>
      <c r="Q11" s="110" t="s">
        <v>287</v>
      </c>
      <c r="S11" s="111" t="s">
        <v>62</v>
      </c>
    </row>
    <row r="12" spans="1:21" ht="21" thickBot="1" x14ac:dyDescent="0.3">
      <c r="B12" s="199">
        <f t="shared" si="0"/>
        <v>5</v>
      </c>
      <c r="C12" s="106" t="s">
        <v>119</v>
      </c>
      <c r="D12" s="107" t="s">
        <v>120</v>
      </c>
      <c r="E12" s="436">
        <f ca="1">VLOOKUP('Liste for tidtaking'!D42,'Liste for tidtaking'!D$5:H$78,5,FALSE)</f>
        <v>1.6549999999999998</v>
      </c>
      <c r="F12" s="209"/>
      <c r="G12" s="86">
        <v>2.1678240740740741E-2</v>
      </c>
      <c r="H12" s="136"/>
      <c r="I12" s="350">
        <f t="shared" si="1"/>
        <v>8.0289780521262E-3</v>
      </c>
      <c r="J12" s="99"/>
      <c r="K12">
        <v>3</v>
      </c>
      <c r="L12" s="438">
        <f t="shared" si="2"/>
        <v>0.9358974358974359</v>
      </c>
      <c r="M12" s="495">
        <f t="shared" ca="1" si="3"/>
        <v>4.8513462550611487E-3</v>
      </c>
      <c r="N12" s="99">
        <v>5</v>
      </c>
      <c r="O12" s="439">
        <f t="shared" si="4"/>
        <v>0.88461538461538458</v>
      </c>
      <c r="P12" s="195"/>
      <c r="Q12" s="111" t="s">
        <v>208</v>
      </c>
    </row>
    <row r="13" spans="1:21" ht="21" thickBot="1" x14ac:dyDescent="0.3">
      <c r="B13" s="199">
        <f t="shared" si="0"/>
        <v>6</v>
      </c>
      <c r="C13" s="106" t="s">
        <v>127</v>
      </c>
      <c r="D13" s="107" t="s">
        <v>128</v>
      </c>
      <c r="E13" s="436">
        <f ca="1">VLOOKUP('Liste for tidtaking'!D48,'Liste for tidtaking'!D$5:H$78,5,FALSE)</f>
        <v>1.4969999999999999</v>
      </c>
      <c r="F13" s="209"/>
      <c r="G13" s="86">
        <v>0.02</v>
      </c>
      <c r="H13" s="136"/>
      <c r="I13" s="350">
        <f t="shared" si="1"/>
        <v>7.4074074074074068E-3</v>
      </c>
      <c r="J13" s="99">
        <f>(F13-INT(F13))*24*60*60*G$6/F$6+(G13-INT(G13))*24*60*60</f>
        <v>1727.9999999999998</v>
      </c>
      <c r="K13">
        <v>1</v>
      </c>
      <c r="L13" s="438">
        <f t="shared" si="2"/>
        <v>0.98717948717948723</v>
      </c>
      <c r="M13" s="495">
        <f t="shared" ca="1" si="3"/>
        <v>4.9481679408199114E-3</v>
      </c>
      <c r="N13" s="99">
        <v>6</v>
      </c>
      <c r="O13" s="439">
        <f t="shared" si="4"/>
        <v>0.85897435897435903</v>
      </c>
      <c r="P13" s="195"/>
      <c r="Q13" s="111"/>
    </row>
    <row r="14" spans="1:21" ht="21" thickBot="1" x14ac:dyDescent="0.3">
      <c r="B14" s="199">
        <f t="shared" si="0"/>
        <v>7</v>
      </c>
      <c r="C14" s="106" t="s">
        <v>115</v>
      </c>
      <c r="D14" s="107" t="s">
        <v>116</v>
      </c>
      <c r="E14" s="436">
        <f ca="1">VLOOKUP('Liste for tidtaking'!D39,'Liste for tidtaking'!D$5:H$78,5,FALSE)</f>
        <v>2.0029999999999997</v>
      </c>
      <c r="F14" s="209"/>
      <c r="G14" s="135">
        <v>2.6805555555555555E-2</v>
      </c>
      <c r="H14" s="136"/>
      <c r="I14" s="350">
        <f t="shared" si="1"/>
        <v>9.9279835390946487E-3</v>
      </c>
      <c r="J14" s="99"/>
      <c r="K14">
        <v>14</v>
      </c>
      <c r="L14" s="438">
        <f t="shared" si="2"/>
        <v>0.65384615384615385</v>
      </c>
      <c r="M14" s="495">
        <f t="shared" ca="1" si="3"/>
        <v>4.9565569341461059E-3</v>
      </c>
      <c r="N14" s="99">
        <v>7</v>
      </c>
      <c r="O14" s="439">
        <f t="shared" si="4"/>
        <v>0.83333333333333337</v>
      </c>
      <c r="P14" s="195"/>
    </row>
    <row r="15" spans="1:21" ht="21" thickBot="1" x14ac:dyDescent="0.3">
      <c r="B15" s="199">
        <f t="shared" si="0"/>
        <v>8</v>
      </c>
      <c r="C15" s="106" t="s">
        <v>79</v>
      </c>
      <c r="D15" s="107" t="s">
        <v>80</v>
      </c>
      <c r="E15" s="436">
        <f ca="1">VLOOKUP('Liste for tidtaking'!D15,'Liste for tidtaking'!D$5:H$78,5,FALSE)</f>
        <v>2.1509999999999998</v>
      </c>
      <c r="F15" s="209"/>
      <c r="G15" s="135">
        <v>2.9363425925925925E-2</v>
      </c>
      <c r="H15" s="136"/>
      <c r="I15" s="350">
        <f t="shared" si="1"/>
        <v>1.087534293552812E-2</v>
      </c>
      <c r="J15" s="99"/>
      <c r="K15">
        <v>20</v>
      </c>
      <c r="L15" s="438">
        <f t="shared" si="2"/>
        <v>0.5</v>
      </c>
      <c r="M15" s="495">
        <f t="shared" ca="1" si="3"/>
        <v>5.0559474363217668E-3</v>
      </c>
      <c r="N15" s="99">
        <v>8</v>
      </c>
      <c r="O15" s="439">
        <f t="shared" si="4"/>
        <v>0.80769230769230771</v>
      </c>
      <c r="P15" s="195"/>
    </row>
    <row r="16" spans="1:21" ht="21" thickBot="1" x14ac:dyDescent="0.3">
      <c r="B16" s="199">
        <f t="shared" si="0"/>
        <v>9</v>
      </c>
      <c r="C16" s="106" t="s">
        <v>81</v>
      </c>
      <c r="D16" s="107" t="s">
        <v>82</v>
      </c>
      <c r="E16" s="436">
        <f ca="1">VLOOKUP('Liste for tidtaking'!D16,'Liste for tidtaking'!D$5:H$78,5,FALSE)</f>
        <v>1.8049999999999997</v>
      </c>
      <c r="F16" s="86"/>
      <c r="G16" s="135">
        <v>2.5312500000000002E-2</v>
      </c>
      <c r="H16" s="136"/>
      <c r="I16" s="350">
        <f t="shared" si="1"/>
        <v>9.3749999999999997E-3</v>
      </c>
      <c r="J16" s="99"/>
      <c r="K16">
        <v>9</v>
      </c>
      <c r="L16" s="438">
        <f t="shared" si="2"/>
        <v>0.78205128205128205</v>
      </c>
      <c r="M16" s="495">
        <f t="shared" ca="1" si="3"/>
        <v>5.193905817174516E-3</v>
      </c>
      <c r="N16" s="99">
        <v>9</v>
      </c>
      <c r="O16" s="439">
        <f t="shared" si="4"/>
        <v>0.78205128205128205</v>
      </c>
      <c r="P16" s="195"/>
    </row>
    <row r="17" spans="2:16" ht="21" thickBot="1" x14ac:dyDescent="0.3">
      <c r="B17" s="199">
        <f t="shared" si="0"/>
        <v>10</v>
      </c>
      <c r="C17" s="106" t="s">
        <v>135</v>
      </c>
      <c r="D17" s="107" t="s">
        <v>136</v>
      </c>
      <c r="E17" s="436">
        <f ca="1">VLOOKUP('Liste for tidtaking'!D52,'Liste for tidtaking'!D$5:H$78,5,FALSE)</f>
        <v>1.3989999999999998</v>
      </c>
      <c r="F17" s="209"/>
      <c r="G17" s="86">
        <v>2.0636574074074075E-2</v>
      </c>
      <c r="H17" s="136"/>
      <c r="I17" s="350">
        <f t="shared" si="1"/>
        <v>7.6431755829903976E-3</v>
      </c>
      <c r="K17">
        <v>2</v>
      </c>
      <c r="L17" s="438">
        <f t="shared" si="2"/>
        <v>0.96153846153846156</v>
      </c>
      <c r="M17" s="495">
        <f t="shared" ca="1" si="3"/>
        <v>5.4633134974913502E-3</v>
      </c>
      <c r="N17" s="99">
        <v>10</v>
      </c>
      <c r="O17" s="439">
        <f t="shared" si="4"/>
        <v>0.75641025641025639</v>
      </c>
      <c r="P17" s="195"/>
    </row>
    <row r="18" spans="2:16" ht="21" thickBot="1" x14ac:dyDescent="0.3">
      <c r="B18" s="199">
        <f t="shared" si="0"/>
        <v>11</v>
      </c>
      <c r="C18" s="106" t="s">
        <v>65</v>
      </c>
      <c r="D18" s="107" t="s">
        <v>66</v>
      </c>
      <c r="E18" s="436">
        <f ca="1">VLOOKUP('Liste for tidtaking'!D6,'Liste for tidtaking'!D$5:H$78,5,FALSE)</f>
        <v>1.5689999999999997</v>
      </c>
      <c r="F18" s="208"/>
      <c r="G18" s="135">
        <v>2.3194444444444445E-2</v>
      </c>
      <c r="H18" s="18"/>
      <c r="I18" s="350">
        <f t="shared" si="1"/>
        <v>8.590534979423867E-3</v>
      </c>
      <c r="J18" s="99"/>
      <c r="K18">
        <v>5</v>
      </c>
      <c r="L18" s="438">
        <f t="shared" si="2"/>
        <v>0.88461538461538458</v>
      </c>
      <c r="M18" s="495">
        <f t="shared" ca="1" si="3"/>
        <v>5.4751656975295529E-3</v>
      </c>
      <c r="N18" s="99">
        <v>11</v>
      </c>
      <c r="O18" s="439">
        <f t="shared" si="4"/>
        <v>0.73076923076923084</v>
      </c>
      <c r="P18" s="195"/>
    </row>
    <row r="19" spans="2:16" ht="21" thickBot="1" x14ac:dyDescent="0.3">
      <c r="B19" s="199">
        <f t="shared" si="0"/>
        <v>12</v>
      </c>
      <c r="C19" s="106" t="s">
        <v>352</v>
      </c>
      <c r="D19" s="107" t="s">
        <v>353</v>
      </c>
      <c r="E19" s="436">
        <f ca="1">VLOOKUP('Liste for tidtaking'!D37,'Liste for tidtaking'!D$5:H$78,5,FALSE)</f>
        <v>1.6549999999999998</v>
      </c>
      <c r="F19" s="211"/>
      <c r="G19" s="135">
        <v>2.4664351851851851E-2</v>
      </c>
      <c r="H19" s="136"/>
      <c r="I19" s="350">
        <f t="shared" si="1"/>
        <v>9.1349451303154999E-3</v>
      </c>
      <c r="J19" s="99"/>
      <c r="K19">
        <v>7</v>
      </c>
      <c r="L19" s="438">
        <f t="shared" si="2"/>
        <v>0.83333333333333337</v>
      </c>
      <c r="M19" s="495">
        <f t="shared" ca="1" si="3"/>
        <v>5.5196043083477345E-3</v>
      </c>
      <c r="N19" s="99">
        <v>12</v>
      </c>
      <c r="O19" s="439">
        <f t="shared" si="4"/>
        <v>0.70512820512820507</v>
      </c>
    </row>
    <row r="20" spans="2:16" ht="21" thickBot="1" x14ac:dyDescent="0.3">
      <c r="B20" s="199">
        <f t="shared" si="0"/>
        <v>13</v>
      </c>
      <c r="C20" s="106" t="s">
        <v>169</v>
      </c>
      <c r="D20" s="107" t="s">
        <v>170</v>
      </c>
      <c r="E20" s="436">
        <f ca="1">VLOOKUP('Liste for tidtaking'!D74,'Liste for tidtaking'!D$5:H$78,5,FALSE)</f>
        <v>1.5689999999999997</v>
      </c>
      <c r="F20" s="208"/>
      <c r="G20" s="135">
        <v>2.375E-2</v>
      </c>
      <c r="H20" s="136"/>
      <c r="I20" s="350">
        <f t="shared" si="1"/>
        <v>8.7962962962962951E-3</v>
      </c>
      <c r="J20" s="99"/>
      <c r="K20">
        <v>6</v>
      </c>
      <c r="L20" s="438">
        <f t="shared" si="2"/>
        <v>0.85897435897435903</v>
      </c>
      <c r="M20" s="495">
        <f t="shared" ca="1" si="3"/>
        <v>5.6063073908835543E-3</v>
      </c>
      <c r="N20" s="99">
        <v>13</v>
      </c>
      <c r="O20" s="439">
        <f t="shared" si="4"/>
        <v>0.67948717948717952</v>
      </c>
      <c r="P20" s="195"/>
    </row>
    <row r="21" spans="2:16" ht="21" thickBot="1" x14ac:dyDescent="0.3">
      <c r="B21" s="199">
        <f t="shared" si="0"/>
        <v>14</v>
      </c>
      <c r="C21" s="106" t="s">
        <v>63</v>
      </c>
      <c r="D21" s="107" t="s">
        <v>99</v>
      </c>
      <c r="E21" s="436">
        <f ca="1">VLOOKUP('Liste for tidtaking'!D27,'Liste for tidtaking'!D$5:H$78,5,FALSE)</f>
        <v>1.4969999999999999</v>
      </c>
      <c r="F21" s="209"/>
      <c r="G21" s="135">
        <v>2.2662037037037036E-2</v>
      </c>
      <c r="H21" s="136"/>
      <c r="I21" s="350">
        <f t="shared" si="1"/>
        <v>8.3933470507544568E-3</v>
      </c>
      <c r="J21" s="99">
        <f>(F21-INT(F21))*24*60*60*G$6/F$6+(G21-INT(G21))*24*60*60</f>
        <v>1958</v>
      </c>
      <c r="K21">
        <v>4</v>
      </c>
      <c r="L21" s="438">
        <f t="shared" si="2"/>
        <v>0.91025641025641024</v>
      </c>
      <c r="M21" s="495">
        <f t="shared" ca="1" si="3"/>
        <v>5.6067782570170055E-3</v>
      </c>
      <c r="N21" s="99">
        <v>14</v>
      </c>
      <c r="O21" s="439">
        <f t="shared" si="4"/>
        <v>0.65384615384615385</v>
      </c>
      <c r="P21" s="195"/>
    </row>
    <row r="22" spans="2:16" ht="21" thickBot="1" x14ac:dyDescent="0.3">
      <c r="B22" s="199">
        <f t="shared" si="0"/>
        <v>15</v>
      </c>
      <c r="C22" s="106" t="s">
        <v>95</v>
      </c>
      <c r="D22" s="107" t="s">
        <v>96</v>
      </c>
      <c r="E22" s="436">
        <f ca="1">VLOOKUP('Liste for tidtaking'!D25,'Liste for tidtaking'!D$5:H$78,5,FALSE)</f>
        <v>1.7049999999999998</v>
      </c>
      <c r="F22" s="209"/>
      <c r="G22" s="135">
        <v>2.6469907407407407E-2</v>
      </c>
      <c r="H22" s="136"/>
      <c r="I22" s="350">
        <f t="shared" si="1"/>
        <v>9.8036694101508916E-3</v>
      </c>
      <c r="J22" s="99"/>
      <c r="K22">
        <v>13</v>
      </c>
      <c r="L22" s="438">
        <f t="shared" si="2"/>
        <v>0.67948717948717952</v>
      </c>
      <c r="M22" s="495">
        <f t="shared" ca="1" si="3"/>
        <v>5.7499527332263295E-3</v>
      </c>
      <c r="N22" s="99">
        <v>15</v>
      </c>
      <c r="O22" s="439">
        <f t="shared" si="4"/>
        <v>0.62820512820512819</v>
      </c>
      <c r="P22" s="195"/>
    </row>
    <row r="23" spans="2:16" ht="21" thickBot="1" x14ac:dyDescent="0.3">
      <c r="B23" s="199">
        <f t="shared" si="0"/>
        <v>16</v>
      </c>
      <c r="C23" s="106" t="s">
        <v>97</v>
      </c>
      <c r="D23" s="107" t="s">
        <v>98</v>
      </c>
      <c r="E23" s="436">
        <f ca="1">VLOOKUP('Liste for tidtaking'!D26,'Liste for tidtaking'!D$5:H$78,5,FALSE)</f>
        <v>2.2989999999999995</v>
      </c>
      <c r="F23" s="209">
        <v>2.5335648148148149E-2</v>
      </c>
      <c r="G23" s="135"/>
      <c r="H23" s="136"/>
      <c r="I23" s="350">
        <f t="shared" si="1"/>
        <v>1.3334551656920079E-2</v>
      </c>
      <c r="K23">
        <v>34</v>
      </c>
      <c r="L23" s="438">
        <f t="shared" si="2"/>
        <v>0.14102564102564108</v>
      </c>
      <c r="M23" s="495">
        <f t="shared" ca="1" si="3"/>
        <v>5.8001529608177824E-3</v>
      </c>
      <c r="N23" s="99">
        <v>16</v>
      </c>
      <c r="O23" s="439">
        <f t="shared" si="4"/>
        <v>0.60256410256410264</v>
      </c>
      <c r="P23" s="195"/>
    </row>
    <row r="24" spans="2:16" ht="21" thickBot="1" x14ac:dyDescent="0.3">
      <c r="B24" s="199">
        <f t="shared" si="0"/>
        <v>17</v>
      </c>
      <c r="C24" s="106" t="s">
        <v>139</v>
      </c>
      <c r="D24" s="107" t="s">
        <v>138</v>
      </c>
      <c r="E24" s="436">
        <f ca="1">VLOOKUP('Liste for tidtaking'!D53,'Liste for tidtaking'!D$5:H$78,5,FALSE)</f>
        <v>2.0362</v>
      </c>
      <c r="F24" s="209"/>
      <c r="G24" s="135">
        <v>3.2546296296296295E-2</v>
      </c>
      <c r="H24" s="136"/>
      <c r="I24" s="350">
        <f t="shared" si="1"/>
        <v>1.2054183813443071E-2</v>
      </c>
      <c r="J24" s="99">
        <f>(F24-INT(F24))*24*60*60*G$6/F$6+(G24-INT(G24))*24*60*60</f>
        <v>2812</v>
      </c>
      <c r="K24">
        <v>27</v>
      </c>
      <c r="L24" s="438">
        <f t="shared" si="2"/>
        <v>0.32051282051282048</v>
      </c>
      <c r="M24" s="495">
        <f t="shared" ca="1" si="3"/>
        <v>5.919940975072719E-3</v>
      </c>
      <c r="N24" s="99">
        <v>17</v>
      </c>
      <c r="O24" s="439">
        <f t="shared" si="4"/>
        <v>0.57692307692307687</v>
      </c>
      <c r="P24" s="195"/>
    </row>
    <row r="25" spans="2:16" ht="21" thickBot="1" x14ac:dyDescent="0.3">
      <c r="B25" s="199">
        <f t="shared" si="0"/>
        <v>18</v>
      </c>
      <c r="C25" s="106" t="s">
        <v>171</v>
      </c>
      <c r="D25" s="107" t="s">
        <v>172</v>
      </c>
      <c r="E25" s="436">
        <f ca="1">VLOOKUP('Liste for tidtaking'!D75,'Liste for tidtaking'!D$5:H$78,5,FALSE)</f>
        <v>1.8549999999999998</v>
      </c>
      <c r="F25" s="209">
        <v>2.1111111111111112E-2</v>
      </c>
      <c r="G25" s="135"/>
      <c r="H25" s="136"/>
      <c r="I25" s="350">
        <f t="shared" si="1"/>
        <v>1.1111111111111112E-2</v>
      </c>
      <c r="J25" s="99"/>
      <c r="K25">
        <v>21</v>
      </c>
      <c r="L25" s="438">
        <f t="shared" si="2"/>
        <v>0.47435897435897434</v>
      </c>
      <c r="M25" s="495">
        <f t="shared" ca="1" si="3"/>
        <v>5.9898173105720287E-3</v>
      </c>
      <c r="N25" s="99">
        <v>18</v>
      </c>
      <c r="O25" s="439">
        <f t="shared" si="4"/>
        <v>0.55128205128205132</v>
      </c>
      <c r="P25" s="195"/>
    </row>
    <row r="26" spans="2:16" ht="21" thickBot="1" x14ac:dyDescent="0.3">
      <c r="B26" s="199">
        <f t="shared" si="0"/>
        <v>19</v>
      </c>
      <c r="C26" s="106" t="s">
        <v>79</v>
      </c>
      <c r="D26" s="107" t="s">
        <v>147</v>
      </c>
      <c r="E26" s="436">
        <f ca="1">VLOOKUP('Liste for tidtaking'!D59,'Liste for tidtaking'!D$5:H$78,5,FALSE)</f>
        <v>1.9289999999999998</v>
      </c>
      <c r="F26" s="209">
        <v>2.2280092592592591E-2</v>
      </c>
      <c r="G26" s="135"/>
      <c r="H26" s="136"/>
      <c r="I26" s="350">
        <f t="shared" si="1"/>
        <v>1.1726364522417154E-2</v>
      </c>
      <c r="K26">
        <v>24</v>
      </c>
      <c r="L26" s="438">
        <f t="shared" si="2"/>
        <v>0.39743589743589747</v>
      </c>
      <c r="M26" s="495">
        <f t="shared" ca="1" si="3"/>
        <v>6.0789862739332066E-3</v>
      </c>
      <c r="N26" s="99">
        <v>19</v>
      </c>
      <c r="O26" s="439">
        <f t="shared" si="4"/>
        <v>0.52564102564102566</v>
      </c>
    </row>
    <row r="27" spans="2:16" ht="21" thickBot="1" x14ac:dyDescent="0.3">
      <c r="B27" s="199">
        <f t="shared" si="0"/>
        <v>20</v>
      </c>
      <c r="C27" s="106" t="s">
        <v>87</v>
      </c>
      <c r="D27" s="107" t="s">
        <v>88</v>
      </c>
      <c r="E27" s="436">
        <f ca="1">VLOOKUP('Liste for tidtaking'!D20,'Liste for tidtaking'!D$5:H$78,5,FALSE)</f>
        <v>1.6049999999999998</v>
      </c>
      <c r="F27" s="208"/>
      <c r="G27" s="135">
        <v>2.642361111111111E-2</v>
      </c>
      <c r="H27" s="136"/>
      <c r="I27" s="350">
        <f t="shared" si="1"/>
        <v>9.7865226337448541E-3</v>
      </c>
      <c r="J27" s="99"/>
      <c r="K27">
        <v>12</v>
      </c>
      <c r="L27" s="438">
        <f t="shared" si="2"/>
        <v>0.70512820512820507</v>
      </c>
      <c r="M27" s="495">
        <f t="shared" ca="1" si="3"/>
        <v>6.0975218901837104E-3</v>
      </c>
      <c r="N27" s="99">
        <v>20</v>
      </c>
      <c r="O27" s="439">
        <f t="shared" si="4"/>
        <v>0.5</v>
      </c>
      <c r="P27" s="195"/>
    </row>
    <row r="28" spans="2:16" ht="21" thickBot="1" x14ac:dyDescent="0.3">
      <c r="B28" s="199">
        <f t="shared" si="0"/>
        <v>21</v>
      </c>
      <c r="C28" s="106" t="s">
        <v>154</v>
      </c>
      <c r="D28" s="107" t="s">
        <v>155</v>
      </c>
      <c r="E28" s="436">
        <f ca="1">VLOOKUP('Liste for tidtaking'!D64,'Liste for tidtaking'!D$5:H$78,5,FALSE)</f>
        <v>1.9489999999999998</v>
      </c>
      <c r="F28" s="209">
        <v>2.2858796296296297E-2</v>
      </c>
      <c r="G28" s="135"/>
      <c r="H28" s="136"/>
      <c r="I28" s="350">
        <f t="shared" si="1"/>
        <v>1.2030945419103314E-2</v>
      </c>
      <c r="K28">
        <v>26</v>
      </c>
      <c r="L28" s="438">
        <f t="shared" si="2"/>
        <v>0.34615384615384615</v>
      </c>
      <c r="M28" s="495">
        <f t="shared" ca="1" si="3"/>
        <v>6.1728811796322803E-3</v>
      </c>
      <c r="N28" s="99">
        <v>21</v>
      </c>
      <c r="O28" s="439">
        <f t="shared" si="4"/>
        <v>0.47435897435897434</v>
      </c>
      <c r="P28" s="195"/>
    </row>
    <row r="29" spans="2:16" ht="21" thickBot="1" x14ac:dyDescent="0.3">
      <c r="B29" s="199">
        <f t="shared" si="0"/>
        <v>22</v>
      </c>
      <c r="C29" s="106" t="s">
        <v>91</v>
      </c>
      <c r="D29" s="107" t="s">
        <v>92</v>
      </c>
      <c r="E29" s="436">
        <f ca="1">VLOOKUP('Liste for tidtaking'!D23,'Liste for tidtaking'!D$5:H$78,5,FALSE)</f>
        <v>1.6049999999999998</v>
      </c>
      <c r="F29" s="302"/>
      <c r="G29" s="86">
        <v>2.6944444444444444E-2</v>
      </c>
      <c r="H29" s="136"/>
      <c r="I29" s="350">
        <f t="shared" si="1"/>
        <v>9.9794238683127562E-3</v>
      </c>
      <c r="J29" s="99"/>
      <c r="K29">
        <v>15</v>
      </c>
      <c r="L29" s="438">
        <f t="shared" si="2"/>
        <v>0.62820512820512819</v>
      </c>
      <c r="M29" s="495">
        <f t="shared" ca="1" si="3"/>
        <v>6.2177095752727462E-3</v>
      </c>
      <c r="N29" s="99">
        <v>22</v>
      </c>
      <c r="O29" s="439">
        <f t="shared" si="4"/>
        <v>0.44871794871794868</v>
      </c>
      <c r="P29" s="195"/>
    </row>
    <row r="30" spans="2:16" ht="21" thickBot="1" x14ac:dyDescent="0.3">
      <c r="B30" s="199">
        <f t="shared" si="0"/>
        <v>23</v>
      </c>
      <c r="C30" s="106" t="s">
        <v>145</v>
      </c>
      <c r="D30" s="107" t="s">
        <v>146</v>
      </c>
      <c r="E30" s="436">
        <f ca="1">VLOOKUP('Liste for tidtaking'!D58,'Liste for tidtaking'!D$5:H$78,5,FALSE)</f>
        <v>1.5689999999999997</v>
      </c>
      <c r="F30" s="302"/>
      <c r="G30" s="135">
        <v>2.6400462962962962E-2</v>
      </c>
      <c r="H30" s="136"/>
      <c r="I30" s="350">
        <f t="shared" si="1"/>
        <v>9.7779492455418379E-3</v>
      </c>
      <c r="K30">
        <v>11</v>
      </c>
      <c r="L30" s="438">
        <f t="shared" si="2"/>
        <v>0.73076923076923084</v>
      </c>
      <c r="M30" s="495">
        <f t="shared" ca="1" si="3"/>
        <v>6.2319625529266027E-3</v>
      </c>
      <c r="N30" s="99">
        <v>23</v>
      </c>
      <c r="O30" s="439">
        <f t="shared" si="4"/>
        <v>0.42307692307692313</v>
      </c>
    </row>
    <row r="31" spans="2:16" ht="21" thickBot="1" x14ac:dyDescent="0.3">
      <c r="B31" s="199">
        <f t="shared" si="0"/>
        <v>24</v>
      </c>
      <c r="C31" s="106" t="s">
        <v>109</v>
      </c>
      <c r="D31" s="107" t="s">
        <v>110</v>
      </c>
      <c r="E31" s="436">
        <f ca="1">VLOOKUP('Liste for tidtaking'!D35,'Liste for tidtaking'!D$5:H$78,5,FALSE)</f>
        <v>2.0769999999999995</v>
      </c>
      <c r="F31" s="209">
        <v>2.4814814814814814E-2</v>
      </c>
      <c r="G31" s="135"/>
      <c r="H31" s="136"/>
      <c r="I31" s="350">
        <f t="shared" si="1"/>
        <v>1.3060428849902534E-2</v>
      </c>
      <c r="K31">
        <v>32</v>
      </c>
      <c r="L31" s="438">
        <f t="shared" si="2"/>
        <v>0.19230769230769229</v>
      </c>
      <c r="M31" s="495">
        <f t="shared" ca="1" si="3"/>
        <v>6.2881217380368502E-3</v>
      </c>
      <c r="N31" s="99">
        <v>24</v>
      </c>
      <c r="O31" s="439">
        <f t="shared" si="4"/>
        <v>0.39743589743589747</v>
      </c>
      <c r="P31" s="195"/>
    </row>
    <row r="32" spans="2:16" ht="21" thickBot="1" x14ac:dyDescent="0.3">
      <c r="B32" s="199">
        <f t="shared" si="0"/>
        <v>25</v>
      </c>
      <c r="C32" s="106" t="s">
        <v>102</v>
      </c>
      <c r="D32" s="107" t="s">
        <v>103</v>
      </c>
      <c r="E32" s="436">
        <f ca="1">VLOOKUP('Liste for tidtaking'!D29,'Liste for tidtaking'!D$5:H$78,5,FALSE)</f>
        <v>1.4609999999999999</v>
      </c>
      <c r="F32" s="303"/>
      <c r="G32" s="268">
        <v>2.5150462962962961E-2</v>
      </c>
      <c r="H32" s="136"/>
      <c r="I32" s="350">
        <f t="shared" si="1"/>
        <v>9.3149862825788743E-3</v>
      </c>
      <c r="J32" s="99">
        <f>(F32-INT(F32))*24*60*60*G$6/F$6+(G32-INT(G32))*24*60*60</f>
        <v>2173</v>
      </c>
      <c r="K32">
        <v>8</v>
      </c>
      <c r="L32" s="438">
        <f t="shared" si="2"/>
        <v>0.80769230769230771</v>
      </c>
      <c r="M32" s="495">
        <f t="shared" ca="1" si="3"/>
        <v>6.3757606314708247E-3</v>
      </c>
      <c r="N32" s="99">
        <v>25</v>
      </c>
      <c r="O32" s="439">
        <f t="shared" si="4"/>
        <v>0.37179487179487181</v>
      </c>
      <c r="P32" s="195"/>
    </row>
    <row r="33" spans="2:16" ht="21" thickBot="1" x14ac:dyDescent="0.3">
      <c r="B33" s="199">
        <f t="shared" si="0"/>
        <v>26</v>
      </c>
      <c r="C33" s="106" t="s">
        <v>379</v>
      </c>
      <c r="D33" s="107" t="s">
        <v>149</v>
      </c>
      <c r="E33" s="436">
        <f ca="1">VLOOKUP('Liste for tidtaking'!D61,'Liste for tidtaking'!D$5:H$78,5,FALSE)</f>
        <v>1.5689999999999997</v>
      </c>
      <c r="F33" s="209"/>
      <c r="G33" s="86">
        <v>2.7025462962962963E-2</v>
      </c>
      <c r="H33" s="136"/>
      <c r="I33" s="350">
        <f t="shared" si="1"/>
        <v>1.000943072702332E-2</v>
      </c>
      <c r="J33" s="99"/>
      <c r="K33">
        <v>16</v>
      </c>
      <c r="L33" s="438">
        <f t="shared" si="2"/>
        <v>0.60256410256410264</v>
      </c>
      <c r="M33" s="495">
        <f t="shared" ca="1" si="3"/>
        <v>6.3794969579498541E-3</v>
      </c>
      <c r="N33" s="99">
        <v>26</v>
      </c>
      <c r="O33" s="439">
        <f t="shared" si="4"/>
        <v>0.34615384615384615</v>
      </c>
      <c r="P33" s="195"/>
    </row>
    <row r="34" spans="2:16" ht="21" thickBot="1" x14ac:dyDescent="0.3">
      <c r="B34" s="199">
        <f t="shared" si="0"/>
        <v>27</v>
      </c>
      <c r="C34" s="106" t="s">
        <v>143</v>
      </c>
      <c r="D34" s="107" t="s">
        <v>144</v>
      </c>
      <c r="E34" s="436">
        <f ca="1">VLOOKUP('Liste for tidtaking'!D57,'Liste for tidtaking'!D$5:H$78,5,FALSE)</f>
        <v>1.8049999999999997</v>
      </c>
      <c r="F34" s="209">
        <v>2.2175925925925925E-2</v>
      </c>
      <c r="G34" s="135"/>
      <c r="H34" s="136"/>
      <c r="I34" s="350">
        <f t="shared" si="1"/>
        <v>1.1671539961013645E-2</v>
      </c>
      <c r="J34" s="99">
        <f>(F34-INT(F34))*24*60*60*G$6/F$6+(G34-INT(G34))*24*60*60</f>
        <v>2722.7368421052633</v>
      </c>
      <c r="K34">
        <v>22</v>
      </c>
      <c r="L34" s="438">
        <f t="shared" si="2"/>
        <v>0.44871794871794868</v>
      </c>
      <c r="M34" s="495">
        <f t="shared" ca="1" si="3"/>
        <v>6.466227125215317E-3</v>
      </c>
      <c r="N34" s="99">
        <v>27</v>
      </c>
      <c r="O34" s="439">
        <f t="shared" si="4"/>
        <v>0.32051282051282048</v>
      </c>
      <c r="P34" s="195"/>
    </row>
    <row r="35" spans="2:16" ht="21" thickBot="1" x14ac:dyDescent="0.3">
      <c r="B35" s="199">
        <f t="shared" si="0"/>
        <v>28</v>
      </c>
      <c r="C35" s="106" t="s">
        <v>391</v>
      </c>
      <c r="D35" s="107" t="s">
        <v>392</v>
      </c>
      <c r="E35" s="436">
        <f ca="1">VLOOKUP('Liste for tidtaking'!D17,'Liste for tidtaking'!D$5:H$78,5,FALSE)</f>
        <v>2.6689999999999996</v>
      </c>
      <c r="F35" s="209">
        <v>3.3854166666666664E-2</v>
      </c>
      <c r="G35" s="135"/>
      <c r="H35" s="136"/>
      <c r="I35" s="350">
        <f t="shared" si="1"/>
        <v>1.7817982456140351E-2</v>
      </c>
      <c r="J35" s="99"/>
      <c r="K35">
        <v>39</v>
      </c>
      <c r="L35" s="438">
        <f t="shared" si="2"/>
        <v>1.2820512820512775E-2</v>
      </c>
      <c r="M35" s="495">
        <f t="shared" ca="1" si="3"/>
        <v>6.6759020067966857E-3</v>
      </c>
      <c r="N35" s="99">
        <v>28</v>
      </c>
      <c r="O35" s="439">
        <f t="shared" si="4"/>
        <v>0.29487179487179482</v>
      </c>
      <c r="P35" s="195"/>
    </row>
    <row r="36" spans="2:16" ht="21" thickBot="1" x14ac:dyDescent="0.3">
      <c r="B36" s="199">
        <f t="shared" si="0"/>
        <v>29</v>
      </c>
      <c r="C36" s="106" t="s">
        <v>67</v>
      </c>
      <c r="D36" s="107" t="s">
        <v>68</v>
      </c>
      <c r="E36" s="436">
        <f ca="1">VLOOKUP('Liste for tidtaking'!D7,'Liste for tidtaking'!D$5:H$78,5,FALSE)</f>
        <v>1.5329999999999997</v>
      </c>
      <c r="F36" s="208"/>
      <c r="G36" s="135">
        <v>2.7777777777777776E-2</v>
      </c>
      <c r="H36" s="136"/>
      <c r="I36" s="350">
        <f t="shared" si="1"/>
        <v>1.0288065843621397E-2</v>
      </c>
      <c r="J36" s="99"/>
      <c r="K36">
        <v>17</v>
      </c>
      <c r="L36" s="438">
        <f t="shared" si="2"/>
        <v>0.57692307692307687</v>
      </c>
      <c r="M36" s="495">
        <f t="shared" ca="1" si="3"/>
        <v>6.7110670865110234E-3</v>
      </c>
      <c r="N36" s="99">
        <v>29</v>
      </c>
      <c r="O36" s="439">
        <f t="shared" si="4"/>
        <v>0.26923076923076927</v>
      </c>
      <c r="P36" s="195"/>
    </row>
    <row r="37" spans="2:16" ht="21" thickBot="1" x14ac:dyDescent="0.3">
      <c r="B37" s="199">
        <f t="shared" si="0"/>
        <v>30</v>
      </c>
      <c r="C37" s="106" t="s">
        <v>162</v>
      </c>
      <c r="D37" s="107" t="s">
        <v>163</v>
      </c>
      <c r="E37" s="436">
        <f ca="1">VLOOKUP('Liste for tidtaking'!D69,'Liste for tidtaking'!D$5:H$78,5,FALSE)</f>
        <v>1.7049999999999998</v>
      </c>
      <c r="F37" s="209"/>
      <c r="G37" s="268">
        <v>3.1747685185185184E-2</v>
      </c>
      <c r="H37" s="136"/>
      <c r="I37" s="350">
        <f t="shared" si="1"/>
        <v>1.1758401920438956E-2</v>
      </c>
      <c r="J37" s="99"/>
      <c r="K37">
        <v>25</v>
      </c>
      <c r="L37" s="438">
        <f t="shared" si="2"/>
        <v>0.37179487179487181</v>
      </c>
      <c r="M37" s="495">
        <f t="shared" ca="1" si="3"/>
        <v>6.8964234137471889E-3</v>
      </c>
      <c r="N37" s="99">
        <v>30</v>
      </c>
      <c r="O37" s="439">
        <f t="shared" si="4"/>
        <v>0.24358974358974361</v>
      </c>
      <c r="P37" s="195"/>
    </row>
    <row r="38" spans="2:16" ht="21" thickBot="1" x14ac:dyDescent="0.3">
      <c r="B38" s="199">
        <f t="shared" si="0"/>
        <v>31</v>
      </c>
      <c r="C38" s="106" t="s">
        <v>123</v>
      </c>
      <c r="D38" s="107" t="s">
        <v>124</v>
      </c>
      <c r="E38" s="436">
        <f ca="1">VLOOKUP('Liste for tidtaking'!D46,'Liste for tidtaking'!D$5:H$78,5,FALSE)</f>
        <v>1.9289999999999998</v>
      </c>
      <c r="F38" s="209"/>
      <c r="G38" s="268">
        <v>3.6909722222222219E-2</v>
      </c>
      <c r="H38" s="136"/>
      <c r="I38" s="350">
        <f t="shared" si="1"/>
        <v>1.3670267489711932E-2</v>
      </c>
      <c r="J38" s="99"/>
      <c r="K38">
        <v>35</v>
      </c>
      <c r="L38" s="438">
        <f t="shared" si="2"/>
        <v>0.11538461538461542</v>
      </c>
      <c r="M38" s="495">
        <f t="shared" ca="1" si="3"/>
        <v>7.086712021623605E-3</v>
      </c>
      <c r="N38" s="99">
        <v>31</v>
      </c>
      <c r="O38" s="439">
        <f t="shared" si="4"/>
        <v>0.21794871794871795</v>
      </c>
      <c r="P38" s="195"/>
    </row>
    <row r="39" spans="2:16" ht="21" thickBot="1" x14ac:dyDescent="0.3">
      <c r="B39" s="199">
        <f t="shared" si="0"/>
        <v>32</v>
      </c>
      <c r="C39" s="106" t="s">
        <v>104</v>
      </c>
      <c r="D39" s="107" t="s">
        <v>105</v>
      </c>
      <c r="E39" s="436">
        <f ca="1">VLOOKUP('Liste for tidtaking'!D31,'Liste for tidtaking'!D$5:H$78,5,FALSE)</f>
        <v>1.7549999999999999</v>
      </c>
      <c r="F39" s="209"/>
      <c r="G39" s="268">
        <v>3.4016203703703701E-2</v>
      </c>
      <c r="H39" s="136"/>
      <c r="I39" s="350">
        <f t="shared" si="1"/>
        <v>1.2598593964334704E-2</v>
      </c>
      <c r="J39" s="99">
        <f>(F39-INT(F39))*24*60*60*G$6/F$6+(G39-INT(G39))*24*60*60</f>
        <v>2938.9999999999995</v>
      </c>
      <c r="K39">
        <v>31</v>
      </c>
      <c r="L39" s="438">
        <f t="shared" si="2"/>
        <v>0.21794871794871795</v>
      </c>
      <c r="M39" s="495">
        <f t="shared" ca="1" si="3"/>
        <v>7.1786860195639348E-3</v>
      </c>
      <c r="N39" s="99">
        <v>32</v>
      </c>
      <c r="O39" s="439">
        <f t="shared" si="4"/>
        <v>0.19230769230769229</v>
      </c>
      <c r="P39" s="195"/>
    </row>
    <row r="40" spans="2:16" ht="21" thickBot="1" x14ac:dyDescent="0.3">
      <c r="B40" s="199">
        <f t="shared" si="0"/>
        <v>33</v>
      </c>
      <c r="C40" s="106" t="s">
        <v>117</v>
      </c>
      <c r="D40" s="107" t="s">
        <v>118</v>
      </c>
      <c r="E40" s="436">
        <f ca="1">VLOOKUP('Liste for tidtaking'!D41,'Liste for tidtaking'!D$5:H$78,5,FALSE)</f>
        <v>2.2989999999999995</v>
      </c>
      <c r="F40" s="209"/>
      <c r="G40" s="135">
        <v>4.494212962962963E-2</v>
      </c>
      <c r="H40" s="136"/>
      <c r="I40" s="350">
        <f t="shared" si="1"/>
        <v>1.6645233196159123E-2</v>
      </c>
      <c r="J40" s="99"/>
      <c r="K40">
        <v>38</v>
      </c>
      <c r="L40" s="438">
        <f t="shared" si="2"/>
        <v>3.8461538461538436E-2</v>
      </c>
      <c r="M40" s="495">
        <f t="shared" ca="1" si="3"/>
        <v>7.2402058269504677E-3</v>
      </c>
      <c r="N40" s="99">
        <v>33</v>
      </c>
      <c r="O40" s="439">
        <f t="shared" si="4"/>
        <v>0.16666666666666663</v>
      </c>
      <c r="P40" s="195"/>
    </row>
    <row r="41" spans="2:16" ht="21" thickBot="1" x14ac:dyDescent="0.3">
      <c r="B41" s="199">
        <f t="shared" si="0"/>
        <v>34</v>
      </c>
      <c r="C41" s="106" t="s">
        <v>131</v>
      </c>
      <c r="D41" s="107" t="s">
        <v>132</v>
      </c>
      <c r="E41" s="436">
        <f ca="1">VLOOKUP('Liste for tidtaking'!D50,'Liste for tidtaking'!D$5:H$78,5,FALSE)</f>
        <v>1.6549999999999998</v>
      </c>
      <c r="F41" s="268">
        <v>2.3495370370370371E-2</v>
      </c>
      <c r="G41" s="136"/>
      <c r="H41" s="136"/>
      <c r="I41" s="350">
        <f t="shared" si="1"/>
        <v>1.2365984405458091E-2</v>
      </c>
      <c r="K41">
        <v>29</v>
      </c>
      <c r="L41" s="438">
        <f t="shared" si="2"/>
        <v>0.26923076923076927</v>
      </c>
      <c r="M41" s="495">
        <f t="shared" ca="1" si="3"/>
        <v>7.4718939005789077E-3</v>
      </c>
      <c r="N41" s="99">
        <v>34</v>
      </c>
      <c r="O41" s="439">
        <f t="shared" si="4"/>
        <v>0.14102564102564108</v>
      </c>
      <c r="P41" s="195"/>
    </row>
    <row r="42" spans="2:16" ht="21" thickBot="1" x14ac:dyDescent="0.3">
      <c r="B42" s="199">
        <f t="shared" si="0"/>
        <v>35</v>
      </c>
      <c r="C42" s="106" t="s">
        <v>71</v>
      </c>
      <c r="D42" s="107" t="s">
        <v>72</v>
      </c>
      <c r="E42" s="436">
        <f ca="1">VLOOKUP('Liste for tidtaking'!D10,'Liste for tidtaking'!D$5:H$78,5,FALSE)</f>
        <v>1.6049999999999998</v>
      </c>
      <c r="F42" s="209"/>
      <c r="G42" s="524">
        <v>3.2557870370370369E-2</v>
      </c>
      <c r="H42" s="136"/>
      <c r="I42" s="350">
        <f t="shared" si="1"/>
        <v>1.2058470507544581E-2</v>
      </c>
      <c r="J42" s="99"/>
      <c r="K42">
        <v>28</v>
      </c>
      <c r="L42" s="438">
        <f t="shared" si="2"/>
        <v>0.29487179487179482</v>
      </c>
      <c r="M42" s="495">
        <f t="shared" ca="1" si="3"/>
        <v>7.5130657367879017E-3</v>
      </c>
      <c r="N42" s="99">
        <v>35</v>
      </c>
      <c r="O42" s="439">
        <f t="shared" si="4"/>
        <v>0.11538461538461542</v>
      </c>
      <c r="P42" s="195"/>
    </row>
    <row r="43" spans="2:16" ht="21" thickBot="1" x14ac:dyDescent="0.3">
      <c r="B43" s="199">
        <f t="shared" si="0"/>
        <v>36</v>
      </c>
      <c r="C43" s="106" t="s">
        <v>389</v>
      </c>
      <c r="D43" s="107" t="s">
        <v>390</v>
      </c>
      <c r="E43" s="436">
        <f ca="1">VLOOKUP('Liste for tidtaking'!D32,'Liste for tidtaking'!D$5:H$78,5,FALSE)</f>
        <v>1.3469999999999998</v>
      </c>
      <c r="F43" s="209"/>
      <c r="G43" s="268">
        <v>2.8495370370370369E-2</v>
      </c>
      <c r="H43" s="136"/>
      <c r="I43" s="350">
        <f t="shared" si="1"/>
        <v>1.0553840877914951E-2</v>
      </c>
      <c r="J43" s="99"/>
      <c r="K43">
        <v>18</v>
      </c>
      <c r="L43" s="438">
        <f t="shared" si="2"/>
        <v>0.55128205128205132</v>
      </c>
      <c r="M43" s="495">
        <f t="shared" ca="1" si="3"/>
        <v>7.8350711788529714E-3</v>
      </c>
      <c r="N43" s="99">
        <v>36</v>
      </c>
      <c r="O43" s="439">
        <f t="shared" si="4"/>
        <v>8.9743589743589758E-2</v>
      </c>
      <c r="P43" s="195"/>
    </row>
    <row r="44" spans="2:16" ht="21" thickBot="1" x14ac:dyDescent="0.3">
      <c r="B44" s="199">
        <f t="shared" si="0"/>
        <v>37</v>
      </c>
      <c r="C44" s="106" t="s">
        <v>77</v>
      </c>
      <c r="D44" s="107" t="s">
        <v>78</v>
      </c>
      <c r="E44" s="436">
        <f ca="1">VLOOKUP('Liste for tidtaking'!D13,'Liste for tidtaking'!D$5:H$78,5,FALSE)</f>
        <v>1.5689999999999997</v>
      </c>
      <c r="F44" s="209"/>
      <c r="G44" s="268">
        <v>3.5729166666666666E-2</v>
      </c>
      <c r="H44" s="136"/>
      <c r="I44" s="350">
        <f t="shared" si="1"/>
        <v>1.3233024691358024E-2</v>
      </c>
      <c r="J44" s="99"/>
      <c r="K44">
        <v>33</v>
      </c>
      <c r="L44" s="438">
        <f t="shared" si="2"/>
        <v>0.16666666666666663</v>
      </c>
      <c r="M44" s="495">
        <f t="shared" ca="1" si="3"/>
        <v>8.4340501538292065E-3</v>
      </c>
      <c r="N44" s="99">
        <v>37</v>
      </c>
      <c r="O44" s="439">
        <f t="shared" si="4"/>
        <v>6.4102564102564097E-2</v>
      </c>
      <c r="P44" s="195"/>
    </row>
    <row r="45" spans="2:16" ht="21" thickBot="1" x14ac:dyDescent="0.3">
      <c r="B45" s="199">
        <f t="shared" si="0"/>
        <v>38</v>
      </c>
      <c r="C45" s="106" t="s">
        <v>73</v>
      </c>
      <c r="D45" s="107" t="s">
        <v>74</v>
      </c>
      <c r="E45" s="436">
        <f ca="1">VLOOKUP('Liste for tidtaking'!D11,'Liste for tidtaking'!D$5:H$78,5,FALSE)</f>
        <v>1.5689999999999997</v>
      </c>
      <c r="F45" s="209"/>
      <c r="G45" s="135">
        <v>3.8055555555555558E-2</v>
      </c>
      <c r="H45" s="136"/>
      <c r="I45" s="350">
        <f t="shared" si="1"/>
        <v>1.4094650205761316E-2</v>
      </c>
      <c r="J45" s="99"/>
      <c r="K45">
        <v>36</v>
      </c>
      <c r="L45" s="438">
        <f t="shared" si="2"/>
        <v>8.9743589743589758E-2</v>
      </c>
      <c r="M45" s="495">
        <f t="shared" ca="1" si="3"/>
        <v>8.983205994749088E-3</v>
      </c>
      <c r="N45" s="99">
        <v>38</v>
      </c>
      <c r="O45" s="439">
        <f t="shared" si="4"/>
        <v>3.8461538461538436E-2</v>
      </c>
      <c r="P45" s="195"/>
    </row>
    <row r="46" spans="2:16" ht="21" thickBot="1" x14ac:dyDescent="0.3">
      <c r="B46" s="199">
        <f t="shared" si="0"/>
        <v>39</v>
      </c>
      <c r="C46" s="106" t="s">
        <v>117</v>
      </c>
      <c r="D46" s="107" t="s">
        <v>166</v>
      </c>
      <c r="E46" s="436">
        <f ca="1">VLOOKUP('Liste for tidtaking'!D71,'Liste for tidtaking'!D$5:H$78,5,FALSE)</f>
        <v>1.7049999999999998</v>
      </c>
      <c r="F46" s="209"/>
      <c r="G46" s="86">
        <v>4.4189814814814814E-2</v>
      </c>
      <c r="H46" s="136"/>
      <c r="I46" s="350">
        <f t="shared" si="1"/>
        <v>1.6366598079561041E-2</v>
      </c>
      <c r="J46" s="99"/>
      <c r="K46">
        <v>37</v>
      </c>
      <c r="L46" s="438">
        <f t="shared" si="2"/>
        <v>6.4102564102564097E-2</v>
      </c>
      <c r="M46" s="495">
        <f t="shared" ca="1" si="3"/>
        <v>9.5991777592733391E-3</v>
      </c>
      <c r="N46" s="99">
        <v>39</v>
      </c>
      <c r="O46" s="439">
        <f t="shared" si="4"/>
        <v>1.2820512820512775E-2</v>
      </c>
      <c r="P46" s="195"/>
    </row>
    <row r="47" spans="2:16" ht="21" thickBot="1" x14ac:dyDescent="0.3">
      <c r="B47" s="199">
        <f t="shared" si="0"/>
        <v>40</v>
      </c>
      <c r="C47" s="106" t="s">
        <v>137</v>
      </c>
      <c r="D47" s="107" t="s">
        <v>321</v>
      </c>
      <c r="E47" s="436">
        <f ca="1">VLOOKUP('Liste for tidtaking'!D54,'Liste for tidtaking'!D$5:H$78,5,FALSE)</f>
        <v>1.5329999999999997</v>
      </c>
      <c r="F47" s="209"/>
      <c r="G47" s="209" t="s">
        <v>62</v>
      </c>
      <c r="H47" s="136"/>
      <c r="I47" s="350"/>
      <c r="J47" s="99" t="e">
        <f>(F47-INT(F47))*24*60*60*G$6/F$6+(G47-INT(G47))*24*60*60</f>
        <v>#VALUE!</v>
      </c>
      <c r="K47">
        <v>1</v>
      </c>
      <c r="L47" s="438">
        <f t="shared" si="2"/>
        <v>0.98717948717948723</v>
      </c>
      <c r="M47" s="495"/>
      <c r="N47" s="99">
        <v>1</v>
      </c>
      <c r="O47" s="439">
        <f t="shared" si="4"/>
        <v>0.98717948717948723</v>
      </c>
      <c r="P47" s="195"/>
    </row>
    <row r="48" spans="2:16" ht="21" thickBot="1" x14ac:dyDescent="0.3">
      <c r="B48" s="199">
        <v>1</v>
      </c>
      <c r="C48" s="106" t="s">
        <v>60</v>
      </c>
      <c r="D48" s="107" t="s">
        <v>61</v>
      </c>
      <c r="E48" s="436">
        <f ca="1">VLOOKUP('Liste for tidtaking'!D5,'Liste for tidtaking'!D$5:H$78,5,FALSE)</f>
        <v>1.4249999999999998</v>
      </c>
      <c r="F48" s="559"/>
      <c r="G48" s="200"/>
      <c r="H48" s="136"/>
      <c r="J48" s="99"/>
      <c r="L48" s="438"/>
      <c r="M48" s="433"/>
      <c r="N48" s="99"/>
      <c r="O48" s="439"/>
      <c r="P48" s="195"/>
    </row>
    <row r="49" spans="2:16" ht="21" thickBot="1" x14ac:dyDescent="0.3">
      <c r="B49" s="199">
        <f t="shared" ref="B49:B78" si="5">B48+1</f>
        <v>2</v>
      </c>
      <c r="C49" s="106" t="s">
        <v>65</v>
      </c>
      <c r="D49" s="107" t="s">
        <v>385</v>
      </c>
      <c r="E49" s="436"/>
      <c r="F49" s="208"/>
      <c r="G49" s="135"/>
      <c r="H49" s="136"/>
      <c r="J49" s="99"/>
      <c r="L49" s="438"/>
      <c r="M49" s="433"/>
      <c r="N49" s="99"/>
      <c r="O49" s="439"/>
      <c r="P49" s="195"/>
    </row>
    <row r="50" spans="2:16" ht="21" thickBot="1" x14ac:dyDescent="0.3">
      <c r="B50" s="199">
        <f t="shared" si="5"/>
        <v>3</v>
      </c>
      <c r="C50" s="106" t="s">
        <v>69</v>
      </c>
      <c r="D50" s="107" t="s">
        <v>70</v>
      </c>
      <c r="E50" s="436">
        <f ca="1">VLOOKUP('Liste for tidtaking'!D9,'Liste for tidtaking'!D$5:H$78,5,FALSE)</f>
        <v>1.5329999999999997</v>
      </c>
      <c r="F50" s="209"/>
      <c r="G50" s="135"/>
      <c r="H50" s="136"/>
      <c r="I50" s="350"/>
      <c r="J50" s="99"/>
      <c r="L50" s="438"/>
      <c r="M50" s="495"/>
      <c r="N50" s="99"/>
      <c r="O50" s="439"/>
      <c r="P50" s="195"/>
    </row>
    <row r="51" spans="2:16" ht="21" thickBot="1" x14ac:dyDescent="0.3">
      <c r="B51" s="199">
        <f t="shared" si="5"/>
        <v>4</v>
      </c>
      <c r="C51" s="106" t="s">
        <v>75</v>
      </c>
      <c r="D51" s="107" t="s">
        <v>76</v>
      </c>
      <c r="E51" s="436">
        <f ca="1">VLOOKUP('Liste for tidtaking'!D12,'Liste for tidtaking'!D$5:H$78,5,FALSE)</f>
        <v>2.1669999999999998</v>
      </c>
      <c r="F51" s="211"/>
      <c r="G51" s="207"/>
      <c r="H51" s="136"/>
      <c r="L51" s="438"/>
      <c r="M51" s="431"/>
      <c r="N51" s="99"/>
      <c r="O51" s="434"/>
    </row>
    <row r="52" spans="2:16" ht="21" thickBot="1" x14ac:dyDescent="0.3">
      <c r="B52" s="199">
        <f t="shared" si="5"/>
        <v>5</v>
      </c>
      <c r="C52" s="106" t="s">
        <v>272</v>
      </c>
      <c r="D52" s="107" t="s">
        <v>319</v>
      </c>
      <c r="E52" s="436">
        <f ca="1">VLOOKUP('Liste for tidtaking'!D14,'Liste for tidtaking'!D$5:H$78,5,FALSE)</f>
        <v>1.6541999999999997</v>
      </c>
      <c r="F52" s="208"/>
      <c r="G52" s="135"/>
      <c r="H52" s="136"/>
      <c r="I52" s="350"/>
      <c r="J52" s="99"/>
      <c r="L52" s="438"/>
      <c r="M52" s="433"/>
      <c r="N52" s="99"/>
      <c r="O52" s="434"/>
      <c r="P52" s="195"/>
    </row>
    <row r="53" spans="2:16" ht="21" thickBot="1" x14ac:dyDescent="0.3">
      <c r="B53" s="199">
        <f t="shared" si="5"/>
        <v>6</v>
      </c>
      <c r="C53" s="106" t="s">
        <v>83</v>
      </c>
      <c r="D53" s="107" t="s">
        <v>84</v>
      </c>
      <c r="E53" s="436">
        <f ca="1">VLOOKUP('Liste for tidtaking'!D18,'Liste for tidtaking'!D$5:H$78,5,FALSE)</f>
        <v>2.0029999999999997</v>
      </c>
      <c r="F53" s="209"/>
      <c r="G53" s="207"/>
      <c r="H53" s="136"/>
      <c r="I53" s="350"/>
      <c r="J53" s="99"/>
      <c r="L53" s="438"/>
      <c r="M53" s="433"/>
      <c r="N53" s="99"/>
      <c r="O53" s="434"/>
      <c r="P53" s="195"/>
    </row>
    <row r="54" spans="2:16" ht="21" thickBot="1" x14ac:dyDescent="0.3">
      <c r="B54" s="199">
        <f t="shared" si="5"/>
        <v>7</v>
      </c>
      <c r="C54" s="106" t="s">
        <v>254</v>
      </c>
      <c r="D54" s="107" t="s">
        <v>90</v>
      </c>
      <c r="E54" s="436">
        <f ca="1">VLOOKUP('Liste for tidtaking'!D21,'Liste for tidtaking'!D$5:H$78,5,FALSE)</f>
        <v>2.3397999999999999</v>
      </c>
      <c r="F54" s="268"/>
      <c r="G54" s="200"/>
      <c r="H54" s="136"/>
      <c r="I54" s="350"/>
      <c r="L54" s="438"/>
      <c r="M54" s="495"/>
      <c r="N54" s="99"/>
      <c r="O54" s="439"/>
    </row>
    <row r="55" spans="2:16" ht="21" thickBot="1" x14ac:dyDescent="0.3">
      <c r="B55" s="199">
        <f t="shared" si="5"/>
        <v>8</v>
      </c>
      <c r="C55" s="106" t="s">
        <v>89</v>
      </c>
      <c r="D55" s="107" t="s">
        <v>320</v>
      </c>
      <c r="E55" s="436">
        <f ca="1">VLOOKUP('Liste for tidtaking'!D22,'Liste for tidtaking'!D$5:H$78,5,FALSE)</f>
        <v>1.7549999999999999</v>
      </c>
      <c r="F55" s="209"/>
      <c r="G55" s="135"/>
      <c r="H55" s="136"/>
      <c r="I55" s="350"/>
      <c r="J55" s="99"/>
      <c r="L55" s="438"/>
      <c r="M55" s="495"/>
      <c r="N55" s="99"/>
      <c r="O55" s="439"/>
      <c r="P55" s="195"/>
    </row>
    <row r="56" spans="2:16" ht="21" thickBot="1" x14ac:dyDescent="0.3">
      <c r="B56" s="199">
        <f t="shared" si="5"/>
        <v>9</v>
      </c>
      <c r="C56" s="106" t="s">
        <v>93</v>
      </c>
      <c r="D56" s="107" t="s">
        <v>94</v>
      </c>
      <c r="E56" s="436">
        <f ca="1">VLOOKUP('Liste for tidtaking'!D24,'Liste for tidtaking'!D$5:H$78,5,FALSE)</f>
        <v>1.5329999999999997</v>
      </c>
      <c r="F56" s="208"/>
      <c r="G56" s="18"/>
      <c r="H56" s="136"/>
      <c r="J56" s="99"/>
      <c r="L56" s="438"/>
      <c r="M56" s="433"/>
      <c r="N56" s="99"/>
      <c r="O56" s="434"/>
      <c r="P56" s="195"/>
    </row>
    <row r="57" spans="2:16" ht="21" thickBot="1" x14ac:dyDescent="0.3">
      <c r="B57" s="199">
        <f t="shared" si="5"/>
        <v>10</v>
      </c>
      <c r="C57" s="106" t="s">
        <v>100</v>
      </c>
      <c r="D57" s="107" t="s">
        <v>101</v>
      </c>
      <c r="E57" s="436">
        <f ca="1">VLOOKUP('Liste for tidtaking'!D28,'Liste for tidtaking'!D$5:H$78,5,FALSE)</f>
        <v>1.3729999999999998</v>
      </c>
      <c r="F57" s="208"/>
      <c r="G57" s="135"/>
      <c r="H57" s="136"/>
      <c r="I57" s="350"/>
      <c r="J57" s="99"/>
      <c r="L57" s="438"/>
      <c r="M57" s="495"/>
      <c r="N57" s="99"/>
      <c r="O57" s="439"/>
      <c r="P57" s="195"/>
    </row>
    <row r="58" spans="2:16" ht="21" thickBot="1" x14ac:dyDescent="0.3">
      <c r="B58" s="199">
        <f t="shared" si="5"/>
        <v>11</v>
      </c>
      <c r="C58" s="106" t="s">
        <v>63</v>
      </c>
      <c r="D58" s="107" t="s">
        <v>106</v>
      </c>
      <c r="E58" s="436">
        <f ca="1">VLOOKUP('Liste for tidtaking'!D33,'Liste for tidtaking'!D$5:H$78,5,FALSE)</f>
        <v>1.8549999999999998</v>
      </c>
      <c r="F58" s="208"/>
      <c r="G58" s="18"/>
      <c r="H58" s="136"/>
      <c r="I58" s="350"/>
      <c r="J58" s="99"/>
      <c r="L58" s="438"/>
      <c r="M58" s="495"/>
      <c r="N58" s="99"/>
      <c r="O58" s="439"/>
      <c r="P58" s="195"/>
    </row>
    <row r="59" spans="2:16" ht="21" thickBot="1" x14ac:dyDescent="0.3">
      <c r="B59" s="199">
        <f t="shared" si="5"/>
        <v>12</v>
      </c>
      <c r="C59" s="106" t="s">
        <v>107</v>
      </c>
      <c r="D59" s="107" t="s">
        <v>108</v>
      </c>
      <c r="E59" s="436">
        <f ca="1">VLOOKUP('Liste for tidtaking'!D34,'Liste for tidtaking'!D$5:H$78,5,FALSE)</f>
        <v>1.6549999999999998</v>
      </c>
      <c r="F59" s="209"/>
      <c r="G59" s="135"/>
      <c r="H59" s="136"/>
      <c r="I59" s="350"/>
      <c r="J59" s="99"/>
      <c r="K59" s="99"/>
      <c r="L59" s="438"/>
      <c r="M59" s="495"/>
      <c r="N59" s="99"/>
      <c r="O59" s="439"/>
      <c r="P59" s="195"/>
    </row>
    <row r="60" spans="2:16" ht="21" thickBot="1" x14ac:dyDescent="0.3">
      <c r="B60" s="199">
        <f t="shared" si="5"/>
        <v>13</v>
      </c>
      <c r="C60" s="106" t="s">
        <v>111</v>
      </c>
      <c r="D60" s="107" t="s">
        <v>112</v>
      </c>
      <c r="E60" s="436">
        <f ca="1">VLOOKUP('Liste for tidtaking'!D36,'Liste for tidtaking'!D$5:H$78,5,FALSE)</f>
        <v>1.4609999999999999</v>
      </c>
      <c r="F60" s="558"/>
      <c r="G60" s="135"/>
      <c r="H60" s="136"/>
      <c r="I60" s="350"/>
      <c r="J60" s="99"/>
      <c r="L60" s="438"/>
      <c r="M60" s="495"/>
      <c r="N60" s="99"/>
      <c r="O60" s="439"/>
      <c r="P60" s="195"/>
    </row>
    <row r="61" spans="2:16" ht="21" thickBot="1" x14ac:dyDescent="0.3">
      <c r="B61" s="199">
        <f t="shared" si="5"/>
        <v>14</v>
      </c>
      <c r="C61" s="106" t="s">
        <v>113</v>
      </c>
      <c r="D61" s="107" t="s">
        <v>114</v>
      </c>
      <c r="E61" s="436">
        <f ca="1">VLOOKUP('Liste for tidtaking'!D38,'Liste for tidtaking'!D$5:H$78,5,FALSE)</f>
        <v>2.6998000000000002</v>
      </c>
      <c r="F61" s="211"/>
      <c r="G61" s="135"/>
      <c r="H61" s="136"/>
      <c r="I61" s="350"/>
      <c r="L61" s="438"/>
      <c r="M61" s="495"/>
      <c r="N61" s="99"/>
      <c r="O61" s="439"/>
    </row>
    <row r="62" spans="2:16" ht="21" thickBot="1" x14ac:dyDescent="0.3">
      <c r="B62" s="199">
        <f t="shared" si="5"/>
        <v>15</v>
      </c>
      <c r="C62" s="106" t="s">
        <v>357</v>
      </c>
      <c r="D62" s="107" t="s">
        <v>358</v>
      </c>
      <c r="E62" s="436">
        <f ca="1">VLOOKUP('Liste for tidtaking'!D40,'Liste for tidtaking'!D$5:H$78,5,FALSE)</f>
        <v>2.5209999999999995</v>
      </c>
      <c r="F62" s="209"/>
      <c r="G62" s="135"/>
      <c r="H62" s="136"/>
      <c r="I62" s="350"/>
      <c r="J62" s="99"/>
      <c r="L62" s="438"/>
      <c r="M62" s="495"/>
      <c r="N62" s="99"/>
      <c r="O62" s="439"/>
      <c r="P62" s="195"/>
    </row>
    <row r="63" spans="2:16" ht="21" thickBot="1" x14ac:dyDescent="0.3">
      <c r="B63" s="199">
        <f t="shared" si="5"/>
        <v>16</v>
      </c>
      <c r="C63" s="106" t="s">
        <v>121</v>
      </c>
      <c r="D63" s="107" t="s">
        <v>122</v>
      </c>
      <c r="E63" s="436">
        <f ca="1">VLOOKUP('Liste for tidtaking'!D43,'Liste for tidtaking'!D$5:H$78,5,FALSE)</f>
        <v>1.4609999999999999</v>
      </c>
      <c r="F63" s="209"/>
      <c r="G63" s="86"/>
      <c r="H63" s="136"/>
      <c r="I63" s="350"/>
      <c r="J63" s="99"/>
      <c r="L63" s="438"/>
      <c r="M63" s="495"/>
      <c r="N63" s="99"/>
      <c r="O63" s="439"/>
      <c r="P63" s="195"/>
    </row>
    <row r="64" spans="2:16" ht="21" thickBot="1" x14ac:dyDescent="0.3">
      <c r="B64" s="199">
        <f t="shared" si="5"/>
        <v>17</v>
      </c>
      <c r="C64" s="106" t="s">
        <v>348</v>
      </c>
      <c r="D64" s="107" t="s">
        <v>349</v>
      </c>
      <c r="E64" s="436">
        <f ca="1">VLOOKUP('Liste for tidtaking'!D44,'Liste for tidtaking'!D$5:H$78,5,FALSE)</f>
        <v>1.7549999999999999</v>
      </c>
      <c r="F64" s="209"/>
      <c r="G64" s="135"/>
      <c r="H64" s="136"/>
      <c r="I64" s="350"/>
      <c r="L64" s="438"/>
      <c r="M64" s="495"/>
      <c r="N64" s="99"/>
      <c r="O64" s="439"/>
    </row>
    <row r="65" spans="2:18" ht="21" thickBot="1" x14ac:dyDescent="0.3">
      <c r="B65" s="199">
        <f t="shared" si="5"/>
        <v>18</v>
      </c>
      <c r="C65" s="113" t="s">
        <v>284</v>
      </c>
      <c r="D65" s="201" t="s">
        <v>285</v>
      </c>
      <c r="E65" s="436">
        <f ca="1">VLOOKUP('Liste for tidtaking'!D45,'Liste for tidtaking'!D$5:H$78,5,FALSE)</f>
        <v>1.3989999999999998</v>
      </c>
      <c r="F65" s="282"/>
      <c r="G65" s="135"/>
      <c r="H65" s="136"/>
      <c r="I65" s="350"/>
      <c r="J65" s="99"/>
      <c r="L65" s="438"/>
      <c r="M65" s="495"/>
      <c r="N65" s="99"/>
      <c r="O65" s="439"/>
      <c r="P65" s="195"/>
    </row>
    <row r="66" spans="2:18" ht="21" thickBot="1" x14ac:dyDescent="0.3">
      <c r="B66" s="199">
        <f t="shared" si="5"/>
        <v>19</v>
      </c>
      <c r="C66" s="113" t="s">
        <v>125</v>
      </c>
      <c r="D66" s="201" t="s">
        <v>126</v>
      </c>
      <c r="E66" s="436">
        <f ca="1">VLOOKUP('Liste for tidtaking'!D47,'Liste for tidtaking'!D$5:H$78,5,FALSE)</f>
        <v>1.9489999999999998</v>
      </c>
      <c r="F66" s="282"/>
      <c r="G66" s="18"/>
      <c r="H66" s="136"/>
      <c r="L66" s="438"/>
      <c r="M66" s="431"/>
      <c r="N66" s="99"/>
      <c r="O66" s="434"/>
    </row>
    <row r="67" spans="2:18" ht="21" thickBot="1" x14ac:dyDescent="0.3">
      <c r="B67" s="199">
        <f t="shared" si="5"/>
        <v>20</v>
      </c>
      <c r="C67" s="113" t="s">
        <v>129</v>
      </c>
      <c r="D67" s="108" t="s">
        <v>130</v>
      </c>
      <c r="E67" s="436">
        <f ca="1">VLOOKUP('Liste for tidtaking'!D49,'Liste for tidtaking'!D$5:H$78,5,FALSE)</f>
        <v>2.0769999999999995</v>
      </c>
      <c r="F67" s="282"/>
      <c r="G67" s="298"/>
      <c r="H67" s="136"/>
      <c r="J67" s="99"/>
      <c r="L67" s="438"/>
      <c r="M67" s="433"/>
      <c r="N67" s="99"/>
      <c r="O67" s="434"/>
      <c r="P67" s="195"/>
    </row>
    <row r="68" spans="2:18" ht="21" thickBot="1" x14ac:dyDescent="0.3">
      <c r="B68" s="199">
        <f t="shared" si="5"/>
        <v>21</v>
      </c>
      <c r="C68" s="113" t="s">
        <v>73</v>
      </c>
      <c r="D68" s="201" t="s">
        <v>140</v>
      </c>
      <c r="E68" s="436">
        <f ca="1">VLOOKUP('Liste for tidtaking'!D55,'Liste for tidtaking'!D$5:H$78,5,FALSE)</f>
        <v>1.7049999999999998</v>
      </c>
      <c r="F68" s="210"/>
      <c r="G68" s="135"/>
      <c r="H68" s="136"/>
      <c r="L68" s="438"/>
      <c r="M68" s="431"/>
      <c r="N68" s="99"/>
      <c r="O68" s="434"/>
    </row>
    <row r="69" spans="2:18" ht="21" thickBot="1" x14ac:dyDescent="0.3">
      <c r="B69" s="199">
        <f t="shared" si="5"/>
        <v>22</v>
      </c>
      <c r="C69" s="113" t="s">
        <v>141</v>
      </c>
      <c r="D69" s="201" t="s">
        <v>142</v>
      </c>
      <c r="E69" s="436">
        <f ca="1">VLOOKUP('Liste for tidtaking'!D56,'Liste for tidtaking'!D$5:H$78,5,FALSE)</f>
        <v>1.8421999999999998</v>
      </c>
      <c r="F69" s="210"/>
      <c r="G69" s="18"/>
      <c r="H69" s="136"/>
      <c r="L69" s="438"/>
      <c r="M69" s="431"/>
      <c r="N69" s="99"/>
      <c r="O69" s="434"/>
    </row>
    <row r="70" spans="2:18" ht="21" thickBot="1" x14ac:dyDescent="0.3">
      <c r="B70" s="199">
        <f t="shared" si="5"/>
        <v>23</v>
      </c>
      <c r="C70" s="113" t="s">
        <v>299</v>
      </c>
      <c r="D70" s="108" t="s">
        <v>300</v>
      </c>
      <c r="E70" s="436">
        <f>VLOOKUP('Liste for tidtaking'!D60,'Liste for tidtaking'!D$5:H$78,5,FALSE)</f>
        <v>1.51</v>
      </c>
      <c r="F70" s="282"/>
      <c r="G70" s="558"/>
      <c r="H70" s="136"/>
      <c r="I70" s="350"/>
      <c r="J70" s="99"/>
      <c r="L70" s="438"/>
      <c r="M70" s="495"/>
      <c r="N70" s="99"/>
      <c r="O70" s="439"/>
      <c r="P70" s="195"/>
    </row>
    <row r="71" spans="2:18" ht="21" thickBot="1" x14ac:dyDescent="0.3">
      <c r="B71" s="199">
        <f t="shared" si="5"/>
        <v>24</v>
      </c>
      <c r="C71" s="113" t="s">
        <v>150</v>
      </c>
      <c r="D71" s="108" t="s">
        <v>151</v>
      </c>
      <c r="E71" s="436">
        <f ca="1">VLOOKUP('Liste for tidtaking'!D62,'Liste for tidtaking'!D$5:H$78,5,FALSE)</f>
        <v>1.8065999999999998</v>
      </c>
      <c r="F71" s="210"/>
      <c r="G71" s="135"/>
      <c r="H71" s="136"/>
      <c r="I71" s="350"/>
      <c r="J71" s="99"/>
      <c r="L71" s="438"/>
      <c r="M71" s="495"/>
      <c r="N71" s="99"/>
      <c r="O71" s="439"/>
      <c r="P71" s="195"/>
    </row>
    <row r="72" spans="2:18" ht="21" thickBot="1" x14ac:dyDescent="0.3">
      <c r="B72" s="199">
        <f t="shared" si="5"/>
        <v>25</v>
      </c>
      <c r="C72" s="113" t="s">
        <v>152</v>
      </c>
      <c r="D72" s="108" t="s">
        <v>153</v>
      </c>
      <c r="E72" s="436">
        <f ca="1">VLOOKUP('Liste for tidtaking'!D63,'Liste for tidtaking'!D$5:H$78,5,FALSE)</f>
        <v>1.8049999999999997</v>
      </c>
      <c r="F72" s="210"/>
      <c r="G72" s="18"/>
      <c r="H72" s="136"/>
      <c r="L72" s="438"/>
      <c r="M72" s="431"/>
      <c r="N72" s="99"/>
      <c r="O72" s="434"/>
    </row>
    <row r="73" spans="2:18" ht="21" thickBot="1" x14ac:dyDescent="0.3">
      <c r="B73" s="199">
        <f t="shared" si="5"/>
        <v>26</v>
      </c>
      <c r="C73" s="108" t="s">
        <v>156</v>
      </c>
      <c r="D73" s="108" t="s">
        <v>157</v>
      </c>
      <c r="E73" s="436">
        <f ca="1">VLOOKUP('Liste for tidtaking'!D65,'Liste for tidtaking'!D$5:H$78,5,FALSE)</f>
        <v>1.8777999999999997</v>
      </c>
      <c r="F73" s="86"/>
      <c r="G73" s="135"/>
      <c r="H73" s="136"/>
      <c r="I73" s="350"/>
      <c r="J73" s="99"/>
      <c r="L73" s="438"/>
      <c r="M73" s="433"/>
      <c r="N73" s="99"/>
      <c r="O73" s="434"/>
      <c r="P73" s="195"/>
    </row>
    <row r="74" spans="2:18" ht="21" thickBot="1" x14ac:dyDescent="0.3">
      <c r="B74" s="199">
        <f t="shared" si="5"/>
        <v>27</v>
      </c>
      <c r="C74" s="108" t="s">
        <v>158</v>
      </c>
      <c r="D74" s="108" t="s">
        <v>159</v>
      </c>
      <c r="E74" s="436"/>
      <c r="F74" s="17"/>
      <c r="G74" s="135"/>
      <c r="H74" s="136"/>
      <c r="L74" s="438"/>
      <c r="M74" s="495"/>
      <c r="N74" s="99"/>
      <c r="O74" s="439"/>
    </row>
    <row r="75" spans="2:18" ht="21" thickBot="1" x14ac:dyDescent="0.3">
      <c r="B75" s="199">
        <f t="shared" si="5"/>
        <v>28</v>
      </c>
      <c r="C75" s="108" t="s">
        <v>303</v>
      </c>
      <c r="D75" s="108" t="s">
        <v>318</v>
      </c>
      <c r="E75" s="436">
        <f ca="1">VLOOKUP('Liste for tidtaking'!D66,'Liste for tidtaking'!D$5:H$78,5,FALSE)</f>
        <v>1.6833999999999998</v>
      </c>
      <c r="F75" s="86"/>
      <c r="G75" s="86"/>
      <c r="H75" s="136"/>
      <c r="I75" s="350"/>
      <c r="J75" s="99"/>
      <c r="L75" s="438"/>
      <c r="M75" s="495"/>
      <c r="N75" s="99"/>
      <c r="O75" s="439"/>
      <c r="P75" s="195"/>
    </row>
    <row r="76" spans="2:18" ht="21" thickBot="1" x14ac:dyDescent="0.3">
      <c r="B76" s="199">
        <f t="shared" si="5"/>
        <v>29</v>
      </c>
      <c r="C76" s="108" t="s">
        <v>301</v>
      </c>
      <c r="D76" s="108" t="s">
        <v>317</v>
      </c>
      <c r="E76" s="436">
        <f ca="1">VLOOKUP('Liste for tidtaking'!D67,'Liste for tidtaking'!D$5:H$78,5,FALSE)</f>
        <v>1.6833999999999998</v>
      </c>
      <c r="F76" s="86"/>
      <c r="G76" s="86"/>
      <c r="H76" s="136"/>
      <c r="I76" s="350"/>
      <c r="J76" s="99"/>
      <c r="L76" s="438"/>
      <c r="M76" s="495"/>
      <c r="N76" s="99"/>
      <c r="O76" s="439"/>
      <c r="P76" s="195"/>
    </row>
    <row r="77" spans="2:18" ht="21" thickBot="1" x14ac:dyDescent="0.3">
      <c r="B77" s="199">
        <f t="shared" si="5"/>
        <v>30</v>
      </c>
      <c r="C77" s="108" t="s">
        <v>164</v>
      </c>
      <c r="D77" s="108" t="s">
        <v>165</v>
      </c>
      <c r="E77" s="436">
        <f ca="1">VLOOKUP('Liste for tidtaking'!D70,'Liste for tidtaking'!D$5:H$78,5,FALSE)</f>
        <v>1.4969999999999999</v>
      </c>
      <c r="F77" s="17"/>
      <c r="G77" s="135"/>
      <c r="H77" s="136"/>
      <c r="I77" s="350"/>
      <c r="J77" s="99"/>
      <c r="L77" s="438"/>
      <c r="M77" s="495"/>
      <c r="N77" s="99"/>
      <c r="O77" s="439"/>
      <c r="P77" s="195"/>
      <c r="R77" s="114"/>
    </row>
    <row r="78" spans="2:18" ht="21" thickBot="1" x14ac:dyDescent="0.3">
      <c r="B78" s="199">
        <f t="shared" si="5"/>
        <v>31</v>
      </c>
      <c r="C78" s="108" t="s">
        <v>383</v>
      </c>
      <c r="D78" s="108" t="s">
        <v>384</v>
      </c>
      <c r="E78" s="436">
        <f>VLOOKUP('Liste for tidtaking'!D72,'Liste for tidtaking'!D$5:H$78,5,FALSE)</f>
        <v>1.181</v>
      </c>
      <c r="F78" s="86"/>
      <c r="G78" s="86"/>
      <c r="H78" s="136"/>
      <c r="I78" s="350"/>
      <c r="J78" s="99"/>
      <c r="L78" s="438"/>
      <c r="M78" s="521"/>
      <c r="N78" s="522"/>
      <c r="O78" s="523"/>
      <c r="P78" s="195"/>
      <c r="R78" s="114"/>
    </row>
    <row r="79" spans="2:18" ht="19" x14ac:dyDescent="0.25">
      <c r="B79" s="39"/>
      <c r="C79" s="39"/>
      <c r="D79" s="39"/>
      <c r="F79" s="15"/>
      <c r="G79" s="103"/>
      <c r="I79" s="350"/>
      <c r="J79" s="99"/>
      <c r="L79" s="438"/>
      <c r="M79" s="350"/>
      <c r="N79" s="99"/>
      <c r="O79" s="438"/>
    </row>
    <row r="80" spans="2:18" x14ac:dyDescent="0.2">
      <c r="D80" t="s">
        <v>173</v>
      </c>
      <c r="F80" s="196">
        <f>COUNT(F8:F78)+COUNTIF(F8:F78,"Brutt")+COUNTIF(F8:F78,"(*)")</f>
        <v>11</v>
      </c>
      <c r="G80" s="196">
        <f>COUNT(G8:G78)+COUNTIF(G8:G78,"Brutt")+COUNTIF(G8:G78,"(*)")</f>
        <v>28</v>
      </c>
    </row>
    <row r="81" spans="4:8" x14ac:dyDescent="0.2">
      <c r="F81" s="15" t="s">
        <v>212</v>
      </c>
      <c r="G81" s="15" t="s">
        <v>213</v>
      </c>
      <c r="H81" s="38" t="s">
        <v>214</v>
      </c>
    </row>
    <row r="82" spans="4:8" ht="20" x14ac:dyDescent="0.25">
      <c r="D82" s="39" t="s">
        <v>215</v>
      </c>
      <c r="E82" s="39"/>
      <c r="F82" s="103">
        <f>IF(SUM(F8:F78)=0," ",AVERAGE(F8:F78))</f>
        <v>2.3814183501683503E-2</v>
      </c>
      <c r="G82" s="103">
        <f>IF(SUM(G8:G78)=0," ",AVERAGE(G8:G78))</f>
        <v>2.8915343915343918E-2</v>
      </c>
      <c r="H82" s="103">
        <f>IF(SUM(F8:H78)=0," ",AVERAGE(F8:H78))</f>
        <v>2.7476555080721752E-2</v>
      </c>
    </row>
    <row r="83" spans="4:8" x14ac:dyDescent="0.2">
      <c r="F83" s="15"/>
      <c r="G83" s="15"/>
    </row>
    <row r="84" spans="4:8" x14ac:dyDescent="0.2">
      <c r="G84" s="15"/>
    </row>
  </sheetData>
  <autoFilter ref="B7:P78" xr:uid="{8BB1EE84-6088-EE48-95D5-1AF69D3BD102}">
    <sortState xmlns:xlrd2="http://schemas.microsoft.com/office/spreadsheetml/2017/richdata2" ref="B8:P78">
      <sortCondition ref="M7:M7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BD80A-6C8F-0645-A4EE-B956A883897E}">
  <dimension ref="B3:W80"/>
  <sheetViews>
    <sheetView topLeftCell="B28" workbookViewId="0">
      <selection activeCell="H80" sqref="H80"/>
    </sheetView>
  </sheetViews>
  <sheetFormatPr baseColWidth="10" defaultColWidth="10.83203125" defaultRowHeight="16" x14ac:dyDescent="0.2"/>
  <cols>
    <col min="3" max="3" width="14.5" customWidth="1"/>
    <col min="4" max="5" width="20.1640625" customWidth="1"/>
    <col min="6" max="7" width="19.1640625" style="15" customWidth="1"/>
    <col min="8" max="8" width="17.6640625" customWidth="1"/>
    <col min="10" max="10" width="0" hidden="1" customWidth="1"/>
    <col min="18" max="18" width="18.83203125" customWidth="1"/>
  </cols>
  <sheetData>
    <row r="3" spans="2:23" ht="26" x14ac:dyDescent="0.3">
      <c r="B3" s="21" t="s">
        <v>195</v>
      </c>
      <c r="C3" s="264" t="s">
        <v>196</v>
      </c>
    </row>
    <row r="4" spans="2:23" ht="17" thickBot="1" x14ac:dyDescent="0.25">
      <c r="B4" s="15"/>
    </row>
    <row r="5" spans="2:23" ht="59" customHeight="1" thickBot="1" x14ac:dyDescent="0.25">
      <c r="B5" s="12" t="s">
        <v>197</v>
      </c>
      <c r="C5" s="446" t="s">
        <v>57</v>
      </c>
      <c r="D5" s="447" t="s">
        <v>58</v>
      </c>
      <c r="E5" s="447" t="s">
        <v>307</v>
      </c>
      <c r="F5" s="440" t="s">
        <v>198</v>
      </c>
      <c r="G5" s="440" t="s">
        <v>199</v>
      </c>
      <c r="H5" s="440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2:23" ht="23" customHeight="1" thickBot="1" x14ac:dyDescent="0.25">
      <c r="B6" s="22"/>
      <c r="C6" s="448"/>
      <c r="D6" s="449"/>
      <c r="E6" s="449"/>
      <c r="F6" s="440">
        <v>2.2000000000000002</v>
      </c>
      <c r="G6" s="440">
        <v>2.5</v>
      </c>
      <c r="H6" s="440"/>
      <c r="J6" s="194"/>
      <c r="K6" s="194"/>
      <c r="M6" s="431"/>
      <c r="O6" s="432"/>
    </row>
    <row r="7" spans="2:23" ht="20" thickBot="1" x14ac:dyDescent="0.3">
      <c r="B7" s="22"/>
      <c r="C7" s="109"/>
      <c r="D7" s="105"/>
      <c r="E7" s="105"/>
      <c r="F7" s="12"/>
      <c r="G7" s="12"/>
      <c r="H7" s="12"/>
      <c r="Q7" s="111" t="s">
        <v>201</v>
      </c>
    </row>
    <row r="8" spans="2:23" ht="21" thickBot="1" x14ac:dyDescent="0.3">
      <c r="B8" s="16">
        <v>1</v>
      </c>
      <c r="C8" s="106" t="s">
        <v>135</v>
      </c>
      <c r="D8" s="107" t="s">
        <v>136</v>
      </c>
      <c r="E8" s="436">
        <f ca="1">VLOOKUP('Liste for tidtaking'!D52,'Liste for tidtaking'!D$5:H$78,5,FALSE)</f>
        <v>1.3989999999999998</v>
      </c>
      <c r="F8" s="13"/>
      <c r="G8" s="13">
        <v>2.1099537037037038E-2</v>
      </c>
      <c r="H8" s="13"/>
      <c r="I8" s="350">
        <f t="shared" ref="I8:I27" si="0">IF(F8&gt;0,F8/F$6,G8/G$6)</f>
        <v>8.4398148148148149E-3</v>
      </c>
      <c r="J8" s="99">
        <f t="shared" ref="J8:J27" si="1">(F8-INT(F8))*24*60*60*G$6/F$6+(G8-INT(G8))*24*60*60</f>
        <v>1823</v>
      </c>
      <c r="K8">
        <v>1</v>
      </c>
      <c r="L8" s="438">
        <f t="shared" ref="L8:L27" si="2">1-(K8-0.5)/(F$78+G$78)</f>
        <v>0.97619047619047616</v>
      </c>
      <c r="M8" s="495">
        <f t="shared" ref="M8:M27" ca="1" si="3">I8/E8</f>
        <v>6.0327482593386817E-3</v>
      </c>
      <c r="N8" s="99">
        <v>4</v>
      </c>
      <c r="O8" s="439">
        <f t="shared" ref="O8:O27" si="4">1-(N8-0.5)/(F$78+G$78)</f>
        <v>0.83333333333333337</v>
      </c>
      <c r="Q8" s="110" t="s">
        <v>202</v>
      </c>
      <c r="R8" s="110"/>
      <c r="S8" s="111" t="s">
        <v>203</v>
      </c>
      <c r="T8" s="110"/>
      <c r="U8" s="110" t="s">
        <v>204</v>
      </c>
      <c r="V8" s="110"/>
      <c r="W8" s="112"/>
    </row>
    <row r="9" spans="2:23" ht="21" customHeight="1" thickBot="1" x14ac:dyDescent="0.3">
      <c r="B9" s="16">
        <f t="shared" ref="B9:B63" si="5">B8+1</f>
        <v>2</v>
      </c>
      <c r="C9" s="106" t="s">
        <v>60</v>
      </c>
      <c r="D9" s="107" t="s">
        <v>61</v>
      </c>
      <c r="E9" s="436">
        <f ca="1">VLOOKUP('Liste for tidtaking'!D5,'Liste for tidtaking'!D$5:H$78,5,FALSE)</f>
        <v>1.4249999999999998</v>
      </c>
      <c r="F9" s="86"/>
      <c r="G9" s="86">
        <v>2.1458333333333333E-2</v>
      </c>
      <c r="H9" s="13"/>
      <c r="I9" s="350">
        <f t="shared" si="0"/>
        <v>8.5833333333333334E-3</v>
      </c>
      <c r="J9" s="99">
        <f t="shared" si="1"/>
        <v>1854.0000000000002</v>
      </c>
      <c r="K9">
        <v>2</v>
      </c>
      <c r="L9" s="438">
        <f t="shared" si="2"/>
        <v>0.9285714285714286</v>
      </c>
      <c r="M9" s="495">
        <f t="shared" ca="1" si="3"/>
        <v>6.0233918128654975E-3</v>
      </c>
      <c r="N9" s="99">
        <v>3</v>
      </c>
      <c r="O9" s="439">
        <f t="shared" si="4"/>
        <v>0.88095238095238093</v>
      </c>
      <c r="Q9" s="110" t="s">
        <v>205</v>
      </c>
      <c r="R9" s="110"/>
      <c r="S9" s="111" t="s">
        <v>206</v>
      </c>
      <c r="T9" s="80"/>
      <c r="U9" s="80"/>
    </row>
    <row r="10" spans="2:23" ht="21" customHeight="1" thickBot="1" x14ac:dyDescent="0.3">
      <c r="B10" s="16">
        <f t="shared" si="5"/>
        <v>3</v>
      </c>
      <c r="C10" s="106" t="s">
        <v>119</v>
      </c>
      <c r="D10" s="107" t="s">
        <v>120</v>
      </c>
      <c r="E10" s="436">
        <f ca="1">VLOOKUP('Liste for tidtaking'!D42,'Liste for tidtaking'!D$5:H$78,5,FALSE)</f>
        <v>1.6549999999999998</v>
      </c>
      <c r="F10" s="13"/>
      <c r="G10" s="13">
        <v>2.3321759259259261E-2</v>
      </c>
      <c r="H10" s="19"/>
      <c r="I10" s="350">
        <f t="shared" si="0"/>
        <v>9.3287037037037036E-3</v>
      </c>
      <c r="J10" s="99">
        <f t="shared" si="1"/>
        <v>2015.0000000000002</v>
      </c>
      <c r="K10">
        <v>3</v>
      </c>
      <c r="L10" s="438">
        <f t="shared" si="2"/>
        <v>0.88095238095238093</v>
      </c>
      <c r="M10" s="495">
        <f t="shared" ca="1" si="3"/>
        <v>5.6366789750475557E-3</v>
      </c>
      <c r="N10" s="99">
        <v>2</v>
      </c>
      <c r="O10" s="439">
        <f t="shared" si="4"/>
        <v>0.9285714285714286</v>
      </c>
      <c r="Q10" s="110" t="s">
        <v>179</v>
      </c>
      <c r="R10" s="110"/>
      <c r="S10" s="111" t="s">
        <v>7</v>
      </c>
      <c r="T10" s="80"/>
      <c r="U10" s="80"/>
    </row>
    <row r="11" spans="2:23" ht="21" thickBot="1" x14ac:dyDescent="0.25">
      <c r="B11" s="16">
        <f t="shared" si="5"/>
        <v>4</v>
      </c>
      <c r="C11" s="106" t="s">
        <v>127</v>
      </c>
      <c r="D11" s="107" t="s">
        <v>128</v>
      </c>
      <c r="E11" s="436">
        <f ca="1">VLOOKUP('Liste for tidtaking'!D48,'Liste for tidtaking'!D$5:H$78,5,FALSE)</f>
        <v>1.4969999999999999</v>
      </c>
      <c r="F11" s="13"/>
      <c r="G11" s="13">
        <v>2.6018518518518517E-2</v>
      </c>
      <c r="H11" s="13"/>
      <c r="I11" s="350">
        <f t="shared" si="0"/>
        <v>1.0407407407407407E-2</v>
      </c>
      <c r="J11" s="99">
        <f t="shared" si="1"/>
        <v>2247.9999999999995</v>
      </c>
      <c r="K11">
        <v>4</v>
      </c>
      <c r="L11" s="438">
        <f t="shared" si="2"/>
        <v>0.83333333333333337</v>
      </c>
      <c r="M11" s="495">
        <f t="shared" ca="1" si="3"/>
        <v>6.9521759568519758E-3</v>
      </c>
      <c r="N11" s="99">
        <v>1</v>
      </c>
      <c r="O11" s="439">
        <f t="shared" si="4"/>
        <v>0.97619047619047616</v>
      </c>
    </row>
    <row r="12" spans="2:23" ht="21" thickBot="1" x14ac:dyDescent="0.3">
      <c r="B12" s="16">
        <f t="shared" si="5"/>
        <v>5</v>
      </c>
      <c r="C12" s="106" t="s">
        <v>137</v>
      </c>
      <c r="D12" s="107" t="s">
        <v>321</v>
      </c>
      <c r="E12" s="436">
        <f ca="1">VLOOKUP('Liste for tidtaking'!D54,'Liste for tidtaking'!D$5:H$78,5,FALSE)</f>
        <v>1.5329999999999997</v>
      </c>
      <c r="F12" s="13"/>
      <c r="G12" s="13">
        <v>2.7210648148148147E-2</v>
      </c>
      <c r="H12" s="13" t="s">
        <v>207</v>
      </c>
      <c r="I12" s="350">
        <f t="shared" si="0"/>
        <v>1.0884259259259258E-2</v>
      </c>
      <c r="J12" s="99">
        <f t="shared" si="1"/>
        <v>2351</v>
      </c>
      <c r="K12">
        <v>5</v>
      </c>
      <c r="L12" s="438">
        <f t="shared" si="2"/>
        <v>0.7857142857142857</v>
      </c>
      <c r="M12" s="495">
        <f t="shared" ca="1" si="3"/>
        <v>7.0999734241743379E-3</v>
      </c>
      <c r="N12" s="99">
        <v>5</v>
      </c>
      <c r="O12" s="439">
        <f t="shared" si="4"/>
        <v>0.7857142857142857</v>
      </c>
      <c r="Q12" s="111" t="s">
        <v>208</v>
      </c>
    </row>
    <row r="13" spans="2:23" ht="21" thickBot="1" x14ac:dyDescent="0.25">
      <c r="B13" s="16">
        <f t="shared" si="5"/>
        <v>6</v>
      </c>
      <c r="C13" s="106" t="s">
        <v>164</v>
      </c>
      <c r="D13" s="107" t="s">
        <v>165</v>
      </c>
      <c r="E13" s="436">
        <f ca="1">VLOOKUP('Liste for tidtaking'!D70,'Liste for tidtaking'!D$5:H$78,5,FALSE)</f>
        <v>1.4969999999999999</v>
      </c>
      <c r="F13" s="13"/>
      <c r="G13" s="13">
        <v>2.9351851851851851E-2</v>
      </c>
      <c r="H13" s="13"/>
      <c r="I13" s="350">
        <f t="shared" si="0"/>
        <v>1.1740740740740741E-2</v>
      </c>
      <c r="J13" s="99">
        <f t="shared" si="1"/>
        <v>2536</v>
      </c>
      <c r="K13">
        <v>6</v>
      </c>
      <c r="L13" s="438">
        <f t="shared" si="2"/>
        <v>0.73809523809523814</v>
      </c>
      <c r="M13" s="495">
        <f t="shared" ca="1" si="3"/>
        <v>7.8428461861995598E-3</v>
      </c>
      <c r="N13" s="99">
        <v>9</v>
      </c>
      <c r="O13" s="439">
        <f t="shared" si="4"/>
        <v>0.59523809523809523</v>
      </c>
    </row>
    <row r="14" spans="2:23" ht="21" thickBot="1" x14ac:dyDescent="0.25">
      <c r="B14" s="16">
        <f t="shared" si="5"/>
        <v>7</v>
      </c>
      <c r="C14" s="106" t="s">
        <v>79</v>
      </c>
      <c r="D14" s="107" t="s">
        <v>80</v>
      </c>
      <c r="E14" s="436">
        <f ca="1">VLOOKUP('Liste for tidtaking'!D15,'Liste for tidtaking'!D$5:H$78,5,FALSE)</f>
        <v>2.1509999999999998</v>
      </c>
      <c r="F14" s="86"/>
      <c r="G14" s="86">
        <v>3.2372685185185185E-2</v>
      </c>
      <c r="H14" s="13"/>
      <c r="I14" s="350">
        <f t="shared" si="0"/>
        <v>1.2949074074074075E-2</v>
      </c>
      <c r="J14" s="99">
        <f t="shared" si="1"/>
        <v>2797</v>
      </c>
      <c r="K14">
        <v>7</v>
      </c>
      <c r="L14" s="438">
        <f t="shared" si="2"/>
        <v>0.69047619047619047</v>
      </c>
      <c r="M14" s="495">
        <f t="shared" ca="1" si="3"/>
        <v>6.0200251390395516E-3</v>
      </c>
      <c r="N14" s="99">
        <v>7</v>
      </c>
      <c r="O14" s="439">
        <f t="shared" si="4"/>
        <v>0.69047619047619047</v>
      </c>
    </row>
    <row r="15" spans="2:23" ht="21" thickBot="1" x14ac:dyDescent="0.25">
      <c r="B15" s="16">
        <f t="shared" si="5"/>
        <v>8</v>
      </c>
      <c r="C15" s="106" t="s">
        <v>63</v>
      </c>
      <c r="D15" s="107" t="s">
        <v>99</v>
      </c>
      <c r="E15" s="436">
        <f ca="1">VLOOKUP('Liste for tidtaking'!D27,'Liste for tidtaking'!D$5:H$78,5,FALSE)</f>
        <v>1.4969999999999999</v>
      </c>
      <c r="F15" s="86"/>
      <c r="G15" s="86">
        <v>3.3761574074074076E-2</v>
      </c>
      <c r="H15" s="13"/>
      <c r="I15" s="350">
        <f t="shared" si="0"/>
        <v>1.350462962962963E-2</v>
      </c>
      <c r="J15" s="99">
        <f t="shared" si="1"/>
        <v>2917.0000000000005</v>
      </c>
      <c r="K15">
        <v>8</v>
      </c>
      <c r="L15" s="438">
        <f t="shared" si="2"/>
        <v>0.64285714285714279</v>
      </c>
      <c r="M15" s="495">
        <f t="shared" ca="1" si="3"/>
        <v>9.0211286771073023E-3</v>
      </c>
      <c r="N15" s="99">
        <v>15</v>
      </c>
      <c r="O15" s="439">
        <f t="shared" si="4"/>
        <v>0.30952380952380953</v>
      </c>
    </row>
    <row r="16" spans="2:23" ht="21" thickBot="1" x14ac:dyDescent="0.25">
      <c r="B16" s="16">
        <f t="shared" si="5"/>
        <v>9</v>
      </c>
      <c r="C16" s="106" t="s">
        <v>111</v>
      </c>
      <c r="D16" s="107" t="s">
        <v>112</v>
      </c>
      <c r="E16" s="436">
        <f ca="1">VLOOKUP('Liste for tidtaking'!D36,'Liste for tidtaking'!D$5:H$78,5,FALSE)</f>
        <v>1.4609999999999999</v>
      </c>
      <c r="F16" s="86"/>
      <c r="G16" s="86">
        <v>3.4293981481481481E-2</v>
      </c>
      <c r="H16" s="13"/>
      <c r="I16" s="350">
        <f t="shared" si="0"/>
        <v>1.3717592592592592E-2</v>
      </c>
      <c r="J16" s="99">
        <f t="shared" si="1"/>
        <v>2963</v>
      </c>
      <c r="K16">
        <v>9</v>
      </c>
      <c r="L16" s="438">
        <f t="shared" si="2"/>
        <v>0.59523809523809523</v>
      </c>
      <c r="M16" s="495">
        <f t="shared" ca="1" si="3"/>
        <v>9.3891804192967783E-3</v>
      </c>
      <c r="N16" s="99">
        <v>13</v>
      </c>
      <c r="O16" s="439">
        <f t="shared" si="4"/>
        <v>0.40476190476190477</v>
      </c>
    </row>
    <row r="17" spans="2:19" ht="21" thickBot="1" x14ac:dyDescent="0.25">
      <c r="B17" s="16">
        <f t="shared" si="5"/>
        <v>10</v>
      </c>
      <c r="C17" s="106" t="s">
        <v>115</v>
      </c>
      <c r="D17" s="107" t="s">
        <v>116</v>
      </c>
      <c r="E17" s="436">
        <f ca="1">VLOOKUP('Liste for tidtaking'!D39,'Liste for tidtaking'!D$5:H$78,5,FALSE)</f>
        <v>2.0029999999999997</v>
      </c>
      <c r="F17" s="13"/>
      <c r="G17" s="13">
        <v>3.5787037037037034E-2</v>
      </c>
      <c r="H17" s="17"/>
      <c r="I17" s="350">
        <f t="shared" si="0"/>
        <v>1.4314814814814813E-2</v>
      </c>
      <c r="J17" s="99">
        <f t="shared" si="1"/>
        <v>3092</v>
      </c>
      <c r="K17">
        <v>10</v>
      </c>
      <c r="L17" s="438">
        <f t="shared" si="2"/>
        <v>0.54761904761904767</v>
      </c>
      <c r="M17" s="495">
        <f t="shared" ca="1" si="3"/>
        <v>7.1466873763428931E-3</v>
      </c>
      <c r="N17" s="99">
        <v>6</v>
      </c>
      <c r="O17" s="439">
        <f t="shared" si="4"/>
        <v>0.73809523809523814</v>
      </c>
      <c r="S17" s="351"/>
    </row>
    <row r="18" spans="2:19" ht="21" thickBot="1" x14ac:dyDescent="0.25">
      <c r="B18" s="16">
        <f t="shared" si="5"/>
        <v>11</v>
      </c>
      <c r="C18" s="106" t="s">
        <v>89</v>
      </c>
      <c r="D18" s="107" t="s">
        <v>90</v>
      </c>
      <c r="E18" s="436">
        <f ca="1">VLOOKUP('Liste for tidtaking'!D22,'Liste for tidtaking'!D$5:H$78,5,FALSE)</f>
        <v>1.7549999999999999</v>
      </c>
      <c r="F18" s="86"/>
      <c r="G18" s="86">
        <v>3.878472222222222E-2</v>
      </c>
      <c r="H18" s="13"/>
      <c r="I18" s="350">
        <f t="shared" si="0"/>
        <v>1.5513888888888888E-2</v>
      </c>
      <c r="J18" s="99">
        <f t="shared" si="1"/>
        <v>3350.9999999999995</v>
      </c>
      <c r="K18">
        <v>11</v>
      </c>
      <c r="L18" s="438">
        <f t="shared" si="2"/>
        <v>0.5</v>
      </c>
      <c r="M18" s="495">
        <f t="shared" ca="1" si="3"/>
        <v>8.8398227287116177E-3</v>
      </c>
      <c r="N18" s="99">
        <v>14</v>
      </c>
      <c r="O18" s="439">
        <f t="shared" si="4"/>
        <v>0.3571428571428571</v>
      </c>
    </row>
    <row r="19" spans="2:19" ht="21" thickBot="1" x14ac:dyDescent="0.25">
      <c r="B19" s="16">
        <f t="shared" si="5"/>
        <v>12</v>
      </c>
      <c r="C19" s="106" t="s">
        <v>102</v>
      </c>
      <c r="D19" s="107" t="s">
        <v>103</v>
      </c>
      <c r="E19" s="436">
        <f ca="1">VLOOKUP('Liste for tidtaking'!D29,'Liste for tidtaking'!D$5:H$78,5,FALSE)</f>
        <v>1.4609999999999999</v>
      </c>
      <c r="F19" s="86"/>
      <c r="G19" s="86">
        <v>4.1192129629629627E-2</v>
      </c>
      <c r="H19" s="17"/>
      <c r="I19" s="350">
        <f t="shared" si="0"/>
        <v>1.647685185185185E-2</v>
      </c>
      <c r="J19" s="99">
        <f t="shared" si="1"/>
        <v>3559</v>
      </c>
      <c r="K19">
        <v>12</v>
      </c>
      <c r="L19" s="438">
        <f t="shared" si="2"/>
        <v>0.45238095238095233</v>
      </c>
      <c r="M19" s="495">
        <f t="shared" ca="1" si="3"/>
        <v>1.1277790453012903E-2</v>
      </c>
      <c r="N19" s="99">
        <v>20</v>
      </c>
      <c r="O19" s="439">
        <f t="shared" si="4"/>
        <v>7.1428571428571397E-2</v>
      </c>
    </row>
    <row r="20" spans="2:19" ht="21" thickBot="1" x14ac:dyDescent="0.3">
      <c r="B20" s="16">
        <f t="shared" si="5"/>
        <v>13</v>
      </c>
      <c r="C20" s="106" t="s">
        <v>139</v>
      </c>
      <c r="D20" s="107" t="s">
        <v>138</v>
      </c>
      <c r="E20" s="436">
        <f ca="1">VLOOKUP('Liste for tidtaking'!D53,'Liste for tidtaking'!D$5:H$78,5,FALSE)</f>
        <v>2.0362</v>
      </c>
      <c r="F20" s="14"/>
      <c r="G20" s="14">
        <v>4.1203703703703701E-2</v>
      </c>
      <c r="H20" s="13"/>
      <c r="I20" s="350">
        <f t="shared" si="0"/>
        <v>1.6481481481481479E-2</v>
      </c>
      <c r="J20" s="99">
        <f t="shared" si="1"/>
        <v>3559.9999999999995</v>
      </c>
      <c r="K20">
        <v>13</v>
      </c>
      <c r="L20" s="438">
        <f t="shared" si="2"/>
        <v>0.40476190476190477</v>
      </c>
      <c r="M20" s="495">
        <f t="shared" ca="1" si="3"/>
        <v>8.0942350856897556E-3</v>
      </c>
      <c r="N20" s="99">
        <v>10</v>
      </c>
      <c r="O20" s="439">
        <f t="shared" si="4"/>
        <v>0.54761904761904767</v>
      </c>
    </row>
    <row r="21" spans="2:19" ht="21" thickBot="1" x14ac:dyDescent="0.3">
      <c r="B21" s="16">
        <f t="shared" si="5"/>
        <v>14</v>
      </c>
      <c r="C21" s="106" t="s">
        <v>143</v>
      </c>
      <c r="D21" s="107" t="s">
        <v>144</v>
      </c>
      <c r="E21" s="436">
        <f ca="1">VLOOKUP('Liste for tidtaking'!D57,'Liste for tidtaking'!D$5:H$78,5,FALSE)</f>
        <v>1.8049999999999997</v>
      </c>
      <c r="F21" s="14"/>
      <c r="G21" s="14">
        <v>4.1342592592592591E-2</v>
      </c>
      <c r="H21" s="13"/>
      <c r="I21" s="350">
        <f t="shared" si="0"/>
        <v>1.6537037037037038E-2</v>
      </c>
      <c r="J21" s="99">
        <f t="shared" si="1"/>
        <v>3571.9999999999995</v>
      </c>
      <c r="K21">
        <v>14</v>
      </c>
      <c r="L21" s="438">
        <f t="shared" si="2"/>
        <v>0.3571428571428571</v>
      </c>
      <c r="M21" s="495">
        <f t="shared" ca="1" si="3"/>
        <v>9.1617933723196904E-3</v>
      </c>
      <c r="N21" s="99">
        <v>12</v>
      </c>
      <c r="O21" s="439">
        <f t="shared" si="4"/>
        <v>0.45238095238095233</v>
      </c>
    </row>
    <row r="22" spans="2:19" ht="21" thickBot="1" x14ac:dyDescent="0.25">
      <c r="B22" s="16">
        <f t="shared" si="5"/>
        <v>15</v>
      </c>
      <c r="C22" s="106" t="s">
        <v>95</v>
      </c>
      <c r="D22" s="107" t="s">
        <v>96</v>
      </c>
      <c r="E22" s="436">
        <f ca="1">VLOOKUP('Liste for tidtaking'!D25,'Liste for tidtaking'!D$5:H$78,5,FALSE)</f>
        <v>1.7049999999999998</v>
      </c>
      <c r="F22" s="86"/>
      <c r="G22" s="86">
        <v>4.2106481481481481E-2</v>
      </c>
      <c r="H22" s="13"/>
      <c r="I22" s="350">
        <f t="shared" si="0"/>
        <v>1.6842592592592593E-2</v>
      </c>
      <c r="J22" s="99">
        <f t="shared" si="1"/>
        <v>3637.9999999999995</v>
      </c>
      <c r="K22">
        <v>15</v>
      </c>
      <c r="L22" s="438">
        <f t="shared" si="2"/>
        <v>0.30952380952380953</v>
      </c>
      <c r="M22" s="495">
        <f t="shared" ca="1" si="3"/>
        <v>9.8783534267405243E-3</v>
      </c>
      <c r="N22" s="99">
        <v>8</v>
      </c>
      <c r="O22" s="439">
        <f t="shared" si="4"/>
        <v>0.64285714285714279</v>
      </c>
    </row>
    <row r="23" spans="2:19" ht="21" thickBot="1" x14ac:dyDescent="0.3">
      <c r="B23" s="16">
        <f t="shared" si="5"/>
        <v>16</v>
      </c>
      <c r="C23" s="106" t="s">
        <v>117</v>
      </c>
      <c r="D23" s="107" t="s">
        <v>166</v>
      </c>
      <c r="E23" s="436">
        <f ca="1">VLOOKUP('Liste for tidtaking'!D71,'Liste for tidtaking'!D$5:H$78,5,FALSE)</f>
        <v>1.7049999999999998</v>
      </c>
      <c r="F23" s="18"/>
      <c r="G23" s="135">
        <v>4.2488425925925923E-2</v>
      </c>
      <c r="H23" s="136"/>
      <c r="I23" s="350">
        <f t="shared" si="0"/>
        <v>1.6995370370370369E-2</v>
      </c>
      <c r="J23" s="99">
        <f t="shared" si="1"/>
        <v>3671</v>
      </c>
      <c r="K23">
        <v>16</v>
      </c>
      <c r="L23" s="438">
        <f t="shared" si="2"/>
        <v>0.26190476190476186</v>
      </c>
      <c r="M23" s="495">
        <f t="shared" ca="1" si="3"/>
        <v>9.9679591615075488E-3</v>
      </c>
      <c r="N23" s="99">
        <v>16</v>
      </c>
      <c r="O23" s="439">
        <f t="shared" si="4"/>
        <v>0.26190476190476186</v>
      </c>
    </row>
    <row r="24" spans="2:19" ht="21" thickBot="1" x14ac:dyDescent="0.25">
      <c r="B24" s="16">
        <f t="shared" si="5"/>
        <v>17</v>
      </c>
      <c r="C24" s="106" t="s">
        <v>81</v>
      </c>
      <c r="D24" s="107" t="s">
        <v>82</v>
      </c>
      <c r="E24" s="436">
        <f ca="1">VLOOKUP('Liste for tidtaking'!D16,'Liste for tidtaking'!D$5:H$78,5,FALSE)</f>
        <v>1.8049999999999997</v>
      </c>
      <c r="F24" s="86"/>
      <c r="G24" s="86">
        <v>4.2511574074074077E-2</v>
      </c>
      <c r="H24" s="17"/>
      <c r="I24" s="350">
        <f t="shared" si="0"/>
        <v>1.700462962962963E-2</v>
      </c>
      <c r="J24" s="99">
        <f t="shared" si="1"/>
        <v>3673</v>
      </c>
      <c r="K24">
        <v>17</v>
      </c>
      <c r="L24" s="438">
        <f t="shared" si="2"/>
        <v>0.2142857142857143</v>
      </c>
      <c r="M24" s="495">
        <f t="shared" ca="1" si="3"/>
        <v>9.4208474402380244E-3</v>
      </c>
      <c r="N24" s="99">
        <v>11</v>
      </c>
      <c r="O24" s="439">
        <f t="shared" si="4"/>
        <v>0.5</v>
      </c>
    </row>
    <row r="25" spans="2:19" ht="21" thickBot="1" x14ac:dyDescent="0.25">
      <c r="B25" s="16">
        <f t="shared" si="5"/>
        <v>18</v>
      </c>
      <c r="C25" s="106" t="s">
        <v>162</v>
      </c>
      <c r="D25" s="107" t="s">
        <v>163</v>
      </c>
      <c r="E25" s="436">
        <f ca="1">VLOOKUP('Liste for tidtaking'!D69,'Liste for tidtaking'!D$5:H$78,5,FALSE)</f>
        <v>1.7049999999999998</v>
      </c>
      <c r="F25" s="13"/>
      <c r="G25" s="13">
        <v>4.4756944444444446E-2</v>
      </c>
      <c r="H25" s="13"/>
      <c r="I25" s="350">
        <f t="shared" si="0"/>
        <v>1.7902777777777778E-2</v>
      </c>
      <c r="J25" s="99">
        <f t="shared" si="1"/>
        <v>3867</v>
      </c>
      <c r="K25">
        <v>18</v>
      </c>
      <c r="L25" s="438">
        <f t="shared" si="2"/>
        <v>0.16666666666666663</v>
      </c>
      <c r="M25" s="495">
        <f t="shared" ca="1" si="3"/>
        <v>1.0500162919517759E-2</v>
      </c>
      <c r="N25" s="99">
        <v>18</v>
      </c>
      <c r="O25" s="439">
        <f t="shared" si="4"/>
        <v>0.16666666666666663</v>
      </c>
    </row>
    <row r="26" spans="2:19" ht="21" thickBot="1" x14ac:dyDescent="0.25">
      <c r="B26" s="16">
        <f t="shared" si="5"/>
        <v>19</v>
      </c>
      <c r="C26" s="106" t="s">
        <v>109</v>
      </c>
      <c r="D26" s="107" t="s">
        <v>110</v>
      </c>
      <c r="E26" s="436">
        <f ca="1">VLOOKUP('Liste for tidtaking'!D35,'Liste for tidtaking'!D$5:H$78,5,FALSE)</f>
        <v>2.0769999999999995</v>
      </c>
      <c r="F26" s="86"/>
      <c r="G26" s="86">
        <v>5.4432870370370368E-2</v>
      </c>
      <c r="H26" s="13"/>
      <c r="I26" s="350">
        <f t="shared" si="0"/>
        <v>2.1773148148148146E-2</v>
      </c>
      <c r="J26" s="99">
        <f t="shared" si="1"/>
        <v>4703</v>
      </c>
      <c r="K26">
        <v>19</v>
      </c>
      <c r="L26" s="438">
        <f t="shared" si="2"/>
        <v>0.11904761904761907</v>
      </c>
      <c r="M26" s="495">
        <f t="shared" ca="1" si="3"/>
        <v>1.0482979368391021E-2</v>
      </c>
      <c r="N26" s="99">
        <v>17</v>
      </c>
      <c r="O26" s="439">
        <f t="shared" si="4"/>
        <v>0.2142857142857143</v>
      </c>
    </row>
    <row r="27" spans="2:19" ht="21" thickBot="1" x14ac:dyDescent="0.3">
      <c r="B27" s="16">
        <f t="shared" si="5"/>
        <v>20</v>
      </c>
      <c r="C27" s="106" t="s">
        <v>117</v>
      </c>
      <c r="D27" s="107" t="s">
        <v>118</v>
      </c>
      <c r="E27" s="436">
        <f ca="1">VLOOKUP('Liste for tidtaking'!D41,'Liste for tidtaking'!D$5:H$78,5,FALSE)</f>
        <v>2.2989999999999995</v>
      </c>
      <c r="F27" s="14"/>
      <c r="G27" s="14">
        <v>6.0648148148148145E-2</v>
      </c>
      <c r="H27" s="18"/>
      <c r="I27" s="350">
        <f t="shared" si="0"/>
        <v>2.4259259259259258E-2</v>
      </c>
      <c r="J27" s="99">
        <f t="shared" si="1"/>
        <v>5240</v>
      </c>
      <c r="K27">
        <v>20</v>
      </c>
      <c r="L27" s="438">
        <f t="shared" si="2"/>
        <v>7.1428571428571397E-2</v>
      </c>
      <c r="M27" s="495">
        <f t="shared" ca="1" si="3"/>
        <v>1.0552091891804812E-2</v>
      </c>
      <c r="N27" s="99">
        <v>19</v>
      </c>
      <c r="O27" s="439">
        <f t="shared" si="4"/>
        <v>0.11904761904761907</v>
      </c>
    </row>
    <row r="28" spans="2:19" ht="21" thickBot="1" x14ac:dyDescent="0.25">
      <c r="B28" s="16">
        <f t="shared" si="5"/>
        <v>21</v>
      </c>
      <c r="C28" s="106" t="s">
        <v>65</v>
      </c>
      <c r="D28" s="107" t="s">
        <v>66</v>
      </c>
      <c r="E28" s="436">
        <f ca="1">VLOOKUP('Liste for tidtaking'!D6,'Liste for tidtaking'!D$5:H$78,5,FALSE)</f>
        <v>1.5689999999999997</v>
      </c>
      <c r="F28" s="86"/>
      <c r="G28" s="86"/>
      <c r="H28" s="13"/>
      <c r="I28" s="350"/>
      <c r="J28" s="99"/>
      <c r="L28" s="438"/>
      <c r="M28" s="437"/>
      <c r="N28" s="99"/>
      <c r="O28" s="439"/>
    </row>
    <row r="29" spans="2:19" ht="21" thickBot="1" x14ac:dyDescent="0.25">
      <c r="B29" s="16">
        <f t="shared" si="5"/>
        <v>22</v>
      </c>
      <c r="C29" s="106" t="s">
        <v>67</v>
      </c>
      <c r="D29" s="107" t="s">
        <v>68</v>
      </c>
      <c r="E29" s="436">
        <f ca="1">VLOOKUP('Liste for tidtaking'!D7,'Liste for tidtaking'!D$5:H$78,5,FALSE)</f>
        <v>1.5329999999999997</v>
      </c>
      <c r="F29" s="86"/>
      <c r="G29" s="86"/>
      <c r="H29" s="17"/>
      <c r="I29" s="350"/>
      <c r="J29" s="99"/>
      <c r="K29" s="99"/>
      <c r="L29" s="438"/>
      <c r="M29" s="437"/>
      <c r="N29" s="99"/>
      <c r="O29" s="439"/>
    </row>
    <row r="30" spans="2:19" ht="21" thickBot="1" x14ac:dyDescent="0.25">
      <c r="B30" s="16">
        <f t="shared" si="5"/>
        <v>23</v>
      </c>
      <c r="C30" s="106" t="s">
        <v>63</v>
      </c>
      <c r="D30" s="107" t="s">
        <v>209</v>
      </c>
      <c r="E30" s="436"/>
      <c r="F30" s="86"/>
      <c r="G30" s="86"/>
      <c r="H30" s="13"/>
      <c r="I30" s="350"/>
      <c r="J30" s="99"/>
      <c r="L30" s="438"/>
      <c r="M30" s="437"/>
      <c r="N30" s="99"/>
      <c r="O30" s="439"/>
    </row>
    <row r="31" spans="2:19" ht="21" thickBot="1" x14ac:dyDescent="0.25">
      <c r="B31" s="16">
        <f t="shared" si="5"/>
        <v>24</v>
      </c>
      <c r="C31" s="106" t="s">
        <v>69</v>
      </c>
      <c r="D31" s="107" t="s">
        <v>70</v>
      </c>
      <c r="E31" s="436">
        <f ca="1">VLOOKUP('Liste for tidtaking'!D9,'Liste for tidtaking'!D$5:H$78,5,FALSE)</f>
        <v>1.5329999999999997</v>
      </c>
      <c r="F31" s="86"/>
      <c r="G31" s="86"/>
      <c r="H31" s="13"/>
      <c r="I31" s="350"/>
      <c r="J31" s="99"/>
      <c r="L31" s="438"/>
      <c r="M31" s="437"/>
      <c r="N31" s="99"/>
      <c r="O31" s="439"/>
    </row>
    <row r="32" spans="2:19" ht="21" thickBot="1" x14ac:dyDescent="0.25">
      <c r="B32" s="16">
        <f t="shared" si="5"/>
        <v>25</v>
      </c>
      <c r="C32" s="106" t="s">
        <v>71</v>
      </c>
      <c r="D32" s="107" t="s">
        <v>72</v>
      </c>
      <c r="E32" s="436">
        <f ca="1">VLOOKUP('Liste for tidtaking'!D10,'Liste for tidtaking'!D$5:H$78,5,FALSE)</f>
        <v>1.6049999999999998</v>
      </c>
      <c r="F32" s="86"/>
      <c r="G32" s="86"/>
      <c r="H32" s="17"/>
      <c r="I32" s="350"/>
      <c r="J32" s="99"/>
      <c r="L32" s="438"/>
      <c r="M32" s="437"/>
      <c r="N32" s="99"/>
      <c r="O32" s="439"/>
    </row>
    <row r="33" spans="2:15" ht="21" thickBot="1" x14ac:dyDescent="0.25">
      <c r="B33" s="16">
        <f t="shared" si="5"/>
        <v>26</v>
      </c>
      <c r="C33" s="106" t="s">
        <v>73</v>
      </c>
      <c r="D33" s="107" t="s">
        <v>74</v>
      </c>
      <c r="E33" s="436">
        <f ca="1">VLOOKUP('Liste for tidtaking'!D11,'Liste for tidtaking'!D$5:H$78,5,FALSE)</f>
        <v>1.5689999999999997</v>
      </c>
      <c r="F33" s="86"/>
      <c r="G33" s="86"/>
      <c r="H33" s="17"/>
      <c r="I33" s="350"/>
      <c r="J33" s="99"/>
      <c r="L33" s="438"/>
      <c r="M33" s="437"/>
      <c r="N33" s="99"/>
      <c r="O33" s="439"/>
    </row>
    <row r="34" spans="2:15" ht="21" thickBot="1" x14ac:dyDescent="0.25">
      <c r="B34" s="16">
        <f t="shared" si="5"/>
        <v>27</v>
      </c>
      <c r="C34" s="106" t="s">
        <v>75</v>
      </c>
      <c r="D34" s="107" t="s">
        <v>76</v>
      </c>
      <c r="E34" s="436">
        <f ca="1">VLOOKUP('Liste for tidtaking'!D12,'Liste for tidtaking'!D$5:H$78,5,FALSE)</f>
        <v>2.1669999999999998</v>
      </c>
      <c r="F34" s="137"/>
      <c r="G34" s="137"/>
      <c r="H34" s="11"/>
      <c r="I34" s="350"/>
      <c r="J34" s="99"/>
      <c r="L34" s="438"/>
      <c r="M34" s="437"/>
      <c r="N34" s="99"/>
      <c r="O34" s="439"/>
    </row>
    <row r="35" spans="2:15" ht="21" thickBot="1" x14ac:dyDescent="0.25">
      <c r="B35" s="16">
        <f t="shared" si="5"/>
        <v>28</v>
      </c>
      <c r="C35" s="106" t="s">
        <v>77</v>
      </c>
      <c r="D35" s="107" t="s">
        <v>78</v>
      </c>
      <c r="E35" s="436">
        <f ca="1">VLOOKUP('Liste for tidtaking'!D13,'Liste for tidtaking'!D$5:H$78,5,FALSE)</f>
        <v>1.5689999999999997</v>
      </c>
      <c r="F35" s="86"/>
      <c r="G35" s="86"/>
      <c r="H35" s="13"/>
      <c r="I35" s="350"/>
      <c r="J35" s="99"/>
      <c r="L35" s="438"/>
      <c r="M35" s="437"/>
      <c r="N35" s="99"/>
      <c r="O35" s="439"/>
    </row>
    <row r="36" spans="2:15" ht="21" thickBot="1" x14ac:dyDescent="0.25">
      <c r="B36" s="16">
        <f t="shared" si="5"/>
        <v>29</v>
      </c>
      <c r="C36" s="106" t="s">
        <v>83</v>
      </c>
      <c r="D36" s="107" t="s">
        <v>84</v>
      </c>
      <c r="E36" s="436">
        <f ca="1">VLOOKUP('Liste for tidtaking'!D18,'Liste for tidtaking'!D$5:H$78,5,FALSE)</f>
        <v>2.0029999999999997</v>
      </c>
      <c r="F36" s="86"/>
      <c r="G36" s="86"/>
      <c r="H36" s="17"/>
      <c r="I36" s="350"/>
      <c r="J36" s="99"/>
      <c r="L36" s="438"/>
      <c r="M36" s="433"/>
      <c r="N36" s="99"/>
      <c r="O36" s="434"/>
    </row>
    <row r="37" spans="2:15" ht="21" thickBot="1" x14ac:dyDescent="0.25">
      <c r="B37" s="16">
        <f t="shared" si="5"/>
        <v>30</v>
      </c>
      <c r="C37" s="106" t="s">
        <v>85</v>
      </c>
      <c r="D37" s="107" t="s">
        <v>86</v>
      </c>
      <c r="E37" s="436">
        <f ca="1">VLOOKUP('Liste for tidtaking'!D19,'Liste for tidtaking'!D$5:H$78,5,FALSE)</f>
        <v>2.8169999999999993</v>
      </c>
      <c r="F37" s="86"/>
      <c r="G37" s="86"/>
      <c r="H37" s="13"/>
      <c r="I37" s="350"/>
      <c r="J37" s="99"/>
      <c r="L37" s="438"/>
      <c r="M37" s="433"/>
      <c r="N37" s="99"/>
      <c r="O37" s="434"/>
    </row>
    <row r="38" spans="2:15" ht="21" thickBot="1" x14ac:dyDescent="0.25">
      <c r="B38" s="16">
        <f t="shared" si="5"/>
        <v>31</v>
      </c>
      <c r="C38" s="106" t="s">
        <v>87</v>
      </c>
      <c r="D38" s="107" t="s">
        <v>88</v>
      </c>
      <c r="E38" s="436">
        <f ca="1">VLOOKUP('Liste for tidtaking'!D20,'Liste for tidtaking'!D$5:H$78,5,FALSE)</f>
        <v>1.6049999999999998</v>
      </c>
      <c r="F38" s="86"/>
      <c r="G38" s="86"/>
      <c r="H38" s="13"/>
      <c r="I38" s="350"/>
      <c r="J38" s="99"/>
      <c r="L38" s="438"/>
      <c r="M38" s="437"/>
      <c r="N38" s="99"/>
      <c r="O38" s="439"/>
    </row>
    <row r="39" spans="2:15" ht="21" thickBot="1" x14ac:dyDescent="0.25">
      <c r="B39" s="16">
        <f t="shared" si="5"/>
        <v>32</v>
      </c>
      <c r="C39" s="106" t="s">
        <v>91</v>
      </c>
      <c r="D39" s="107" t="s">
        <v>92</v>
      </c>
      <c r="E39" s="436">
        <f ca="1">VLOOKUP('Liste for tidtaking'!D23,'Liste for tidtaking'!D$5:H$78,5,FALSE)</f>
        <v>1.6049999999999998</v>
      </c>
      <c r="F39" s="86" t="s">
        <v>330</v>
      </c>
      <c r="G39" s="86"/>
      <c r="H39" s="17" t="s">
        <v>206</v>
      </c>
      <c r="I39" s="350"/>
      <c r="J39" s="99" t="e">
        <f>(F39-INT(F39))*24*60*60*G$6/F$6+(G39-INT(G39))*24*60*60</f>
        <v>#VALUE!</v>
      </c>
      <c r="K39">
        <v>21</v>
      </c>
      <c r="L39" s="438">
        <f>1-(K39-0.5)/(F$78+G$78)</f>
        <v>2.3809523809523836E-2</v>
      </c>
      <c r="M39" s="437" t="e">
        <f ca="1">J39/E39</f>
        <v>#VALUE!</v>
      </c>
      <c r="N39" s="99">
        <v>21</v>
      </c>
      <c r="O39" s="439">
        <f>1-(N39-0.5)/(F$78+G$78)</f>
        <v>2.3809523809523836E-2</v>
      </c>
    </row>
    <row r="40" spans="2:15" ht="21" thickBot="1" x14ac:dyDescent="0.25">
      <c r="B40" s="16">
        <f t="shared" si="5"/>
        <v>33</v>
      </c>
      <c r="C40" s="106" t="s">
        <v>93</v>
      </c>
      <c r="D40" s="107" t="s">
        <v>94</v>
      </c>
      <c r="E40" s="436">
        <f ca="1">VLOOKUP('Liste for tidtaking'!D24,'Liste for tidtaking'!D$5:H$78,5,FALSE)</f>
        <v>1.5329999999999997</v>
      </c>
      <c r="F40" s="86"/>
      <c r="G40" s="86"/>
      <c r="H40" s="17"/>
      <c r="J40" s="99"/>
      <c r="L40" s="438"/>
      <c r="M40" s="437"/>
      <c r="N40" s="99"/>
      <c r="O40" s="439"/>
    </row>
    <row r="41" spans="2:15" ht="21" thickBot="1" x14ac:dyDescent="0.25">
      <c r="B41" s="16">
        <f t="shared" si="5"/>
        <v>34</v>
      </c>
      <c r="C41" s="106" t="s">
        <v>97</v>
      </c>
      <c r="D41" s="107" t="s">
        <v>98</v>
      </c>
      <c r="E41" s="436">
        <f ca="1">VLOOKUP('Liste for tidtaking'!D26,'Liste for tidtaking'!D$5:H$78,5,FALSE)</f>
        <v>2.2989999999999995</v>
      </c>
      <c r="F41" s="86"/>
      <c r="G41" s="86"/>
      <c r="H41" s="13"/>
      <c r="J41" s="99"/>
      <c r="L41" s="438"/>
      <c r="M41" s="437"/>
      <c r="N41" s="99"/>
      <c r="O41" s="439"/>
    </row>
    <row r="42" spans="2:15" ht="21" thickBot="1" x14ac:dyDescent="0.25">
      <c r="B42" s="16">
        <f t="shared" si="5"/>
        <v>35</v>
      </c>
      <c r="C42" s="106" t="s">
        <v>104</v>
      </c>
      <c r="D42" s="107" t="s">
        <v>105</v>
      </c>
      <c r="E42" s="436">
        <f ca="1">VLOOKUP('Liste for tidtaking'!D31,'Liste for tidtaking'!D$5:H$78,5,FALSE)</f>
        <v>1.7549999999999999</v>
      </c>
      <c r="F42" s="86"/>
      <c r="G42" s="86"/>
      <c r="H42" s="13"/>
      <c r="I42" s="350"/>
      <c r="J42" s="99"/>
      <c r="L42" s="438"/>
      <c r="M42" s="437"/>
      <c r="N42" s="99"/>
      <c r="O42" s="439"/>
    </row>
    <row r="43" spans="2:15" ht="21" thickBot="1" x14ac:dyDescent="0.25">
      <c r="B43" s="16">
        <f t="shared" si="5"/>
        <v>36</v>
      </c>
      <c r="C43" s="106" t="s">
        <v>63</v>
      </c>
      <c r="D43" s="107" t="s">
        <v>106</v>
      </c>
      <c r="E43" s="436">
        <f ca="1">VLOOKUP('Liste for tidtaking'!D33,'Liste for tidtaking'!D$5:H$78,5,FALSE)</f>
        <v>1.8549999999999998</v>
      </c>
      <c r="F43" s="86"/>
      <c r="G43" s="86"/>
      <c r="H43" s="13"/>
      <c r="I43" s="350"/>
      <c r="J43" s="99"/>
      <c r="L43" s="438"/>
      <c r="M43" s="437"/>
      <c r="N43" s="99"/>
      <c r="O43" s="439"/>
    </row>
    <row r="44" spans="2:15" ht="21" thickBot="1" x14ac:dyDescent="0.25">
      <c r="B44" s="16">
        <f t="shared" si="5"/>
        <v>37</v>
      </c>
      <c r="C44" s="106" t="s">
        <v>107</v>
      </c>
      <c r="D44" s="107" t="s">
        <v>108</v>
      </c>
      <c r="E44" s="436">
        <f ca="1">VLOOKUP('Liste for tidtaking'!D34,'Liste for tidtaking'!D$5:H$78,5,FALSE)</f>
        <v>1.6549999999999998</v>
      </c>
      <c r="F44" s="86"/>
      <c r="G44" s="86"/>
      <c r="H44" s="13"/>
      <c r="I44" s="350"/>
      <c r="J44" s="99"/>
      <c r="L44" s="438"/>
      <c r="M44" s="431"/>
      <c r="N44" s="99"/>
      <c r="O44" s="434"/>
    </row>
    <row r="45" spans="2:15" ht="21" thickBot="1" x14ac:dyDescent="0.25">
      <c r="B45" s="16">
        <f t="shared" si="5"/>
        <v>38</v>
      </c>
      <c r="C45" s="106" t="s">
        <v>113</v>
      </c>
      <c r="D45" s="107" t="s">
        <v>114</v>
      </c>
      <c r="E45" s="436">
        <f ca="1">VLOOKUP('Liste for tidtaking'!D38,'Liste for tidtaking'!D$5:H$78,5,FALSE)</f>
        <v>2.6998000000000002</v>
      </c>
      <c r="F45" s="13"/>
      <c r="G45" s="13"/>
      <c r="H45" s="17"/>
      <c r="L45" s="438"/>
      <c r="M45" s="437"/>
      <c r="N45" s="99"/>
      <c r="O45" s="439"/>
    </row>
    <row r="46" spans="2:15" ht="21" thickBot="1" x14ac:dyDescent="0.25">
      <c r="B46" s="16">
        <f t="shared" si="5"/>
        <v>39</v>
      </c>
      <c r="C46" s="106" t="s">
        <v>121</v>
      </c>
      <c r="D46" s="107" t="s">
        <v>122</v>
      </c>
      <c r="E46" s="436">
        <f ca="1">VLOOKUP('Liste for tidtaking'!D43,'Liste for tidtaking'!D$5:H$78,5,FALSE)</f>
        <v>1.4609999999999999</v>
      </c>
      <c r="F46" s="13"/>
      <c r="G46" s="13"/>
      <c r="H46" s="17"/>
      <c r="I46" s="350"/>
      <c r="J46" s="99"/>
      <c r="L46" s="438"/>
      <c r="M46" s="437"/>
      <c r="N46" s="99"/>
      <c r="O46" s="439"/>
    </row>
    <row r="47" spans="2:15" ht="21" thickBot="1" x14ac:dyDescent="0.25">
      <c r="B47" s="16">
        <f t="shared" si="5"/>
        <v>40</v>
      </c>
      <c r="C47" s="106" t="s">
        <v>210</v>
      </c>
      <c r="D47" s="107" t="s">
        <v>211</v>
      </c>
      <c r="E47" s="436"/>
      <c r="F47" s="13"/>
      <c r="G47" s="13"/>
      <c r="H47" s="17"/>
      <c r="I47" s="350"/>
      <c r="J47" s="99"/>
      <c r="L47" s="438"/>
      <c r="M47" s="437"/>
      <c r="N47" s="99"/>
      <c r="O47" s="439"/>
    </row>
    <row r="48" spans="2:15" ht="21" thickBot="1" x14ac:dyDescent="0.25">
      <c r="B48" s="16">
        <f t="shared" si="5"/>
        <v>41</v>
      </c>
      <c r="C48" s="106" t="s">
        <v>123</v>
      </c>
      <c r="D48" s="107" t="s">
        <v>124</v>
      </c>
      <c r="E48" s="436">
        <f ca="1">VLOOKUP('Liste for tidtaking'!D46,'Liste for tidtaking'!D$5:H$78,5,FALSE)</f>
        <v>1.9289999999999998</v>
      </c>
      <c r="F48" s="13"/>
      <c r="G48" s="13" t="s">
        <v>7</v>
      </c>
      <c r="H48" s="17" t="s">
        <v>45</v>
      </c>
      <c r="I48" s="350"/>
      <c r="J48" s="99" t="e">
        <f>(F48-INT(F48))*24*60*60*G$6/F$6+(G48-INT(G48))*24*60*60</f>
        <v>#VALUE!</v>
      </c>
      <c r="K48">
        <v>1</v>
      </c>
      <c r="L48" s="438">
        <f>1-(K48-0.5)/(F$78+G$78)</f>
        <v>0.97619047619047616</v>
      </c>
      <c r="M48" s="437" t="e">
        <f ca="1">J48/E48</f>
        <v>#VALUE!</v>
      </c>
      <c r="N48" s="99">
        <v>1</v>
      </c>
      <c r="O48" s="439">
        <f>1-(N48-0.5)/(F$78+G$78)</f>
        <v>0.97619047619047616</v>
      </c>
    </row>
    <row r="49" spans="2:15" ht="21" thickBot="1" x14ac:dyDescent="0.25">
      <c r="B49" s="16">
        <f t="shared" si="5"/>
        <v>42</v>
      </c>
      <c r="C49" s="106" t="s">
        <v>125</v>
      </c>
      <c r="D49" s="107" t="s">
        <v>126</v>
      </c>
      <c r="E49" s="436">
        <f ca="1">VLOOKUP('Liste for tidtaking'!D47,'Liste for tidtaking'!D$5:H$78,5,FALSE)</f>
        <v>1.9489999999999998</v>
      </c>
      <c r="F49" s="13"/>
      <c r="G49" s="13"/>
      <c r="H49" s="17"/>
      <c r="I49" s="350"/>
      <c r="J49" s="99"/>
      <c r="L49" s="438"/>
      <c r="M49" s="437"/>
      <c r="N49" s="99"/>
      <c r="O49" s="439"/>
    </row>
    <row r="50" spans="2:15" ht="21" thickBot="1" x14ac:dyDescent="0.25">
      <c r="B50" s="16">
        <f t="shared" si="5"/>
        <v>43</v>
      </c>
      <c r="C50" s="106" t="s">
        <v>129</v>
      </c>
      <c r="D50" s="107" t="s">
        <v>130</v>
      </c>
      <c r="E50" s="436">
        <f ca="1">VLOOKUP('Liste for tidtaking'!D49,'Liste for tidtaking'!D$5:H$78,5,FALSE)</f>
        <v>2.0769999999999995</v>
      </c>
      <c r="F50" s="13"/>
      <c r="G50" s="13"/>
      <c r="H50" s="13"/>
      <c r="I50" s="350"/>
      <c r="J50" s="99"/>
      <c r="L50" s="438"/>
      <c r="M50" s="433"/>
      <c r="N50" s="99"/>
      <c r="O50" s="434"/>
    </row>
    <row r="51" spans="2:15" ht="21" thickBot="1" x14ac:dyDescent="0.25">
      <c r="B51" s="16">
        <f t="shared" si="5"/>
        <v>44</v>
      </c>
      <c r="C51" s="106" t="s">
        <v>131</v>
      </c>
      <c r="D51" s="107" t="s">
        <v>132</v>
      </c>
      <c r="E51" s="436">
        <f ca="1">VLOOKUP('Liste for tidtaking'!D50,'Liste for tidtaking'!D$5:H$78,5,FALSE)</f>
        <v>1.6549999999999998</v>
      </c>
      <c r="F51" s="13"/>
      <c r="G51" s="13"/>
      <c r="H51" s="13"/>
      <c r="I51" s="350"/>
      <c r="J51" s="99"/>
      <c r="L51" s="438"/>
      <c r="M51" s="437"/>
      <c r="N51" s="99"/>
      <c r="O51" s="439"/>
    </row>
    <row r="52" spans="2:15" ht="21" thickBot="1" x14ac:dyDescent="0.25">
      <c r="B52" s="16">
        <f t="shared" si="5"/>
        <v>45</v>
      </c>
      <c r="C52" s="106" t="s">
        <v>73</v>
      </c>
      <c r="D52" s="107" t="s">
        <v>140</v>
      </c>
      <c r="E52" s="436">
        <f ca="1">VLOOKUP('Liste for tidtaking'!D55,'Liste for tidtaking'!D$5:H$78,5,FALSE)</f>
        <v>1.7049999999999998</v>
      </c>
      <c r="F52" s="13"/>
      <c r="G52" s="13"/>
      <c r="H52" s="13"/>
      <c r="I52" s="350"/>
      <c r="J52" s="99"/>
      <c r="L52" s="438"/>
      <c r="M52" s="437"/>
      <c r="N52" s="99"/>
      <c r="O52" s="439"/>
    </row>
    <row r="53" spans="2:15" ht="21" thickBot="1" x14ac:dyDescent="0.25">
      <c r="B53" s="16">
        <f t="shared" si="5"/>
        <v>46</v>
      </c>
      <c r="C53" s="106" t="s">
        <v>145</v>
      </c>
      <c r="D53" s="107" t="s">
        <v>146</v>
      </c>
      <c r="E53" s="436">
        <f ca="1">VLOOKUP('Liste for tidtaking'!D58,'Liste for tidtaking'!D$5:H$78,5,FALSE)</f>
        <v>1.5689999999999997</v>
      </c>
      <c r="F53" s="13"/>
      <c r="G53" s="13"/>
      <c r="H53" s="13"/>
      <c r="I53" s="350"/>
      <c r="J53" s="99"/>
      <c r="L53" s="438"/>
      <c r="M53" s="433"/>
      <c r="N53" s="99"/>
      <c r="O53" s="432"/>
    </row>
    <row r="54" spans="2:15" ht="21" thickBot="1" x14ac:dyDescent="0.25">
      <c r="B54" s="16">
        <f t="shared" si="5"/>
        <v>47</v>
      </c>
      <c r="C54" s="106" t="s">
        <v>79</v>
      </c>
      <c r="D54" s="107" t="s">
        <v>147</v>
      </c>
      <c r="E54" s="436">
        <f ca="1">VLOOKUP('Liste for tidtaking'!D59,'Liste for tidtaking'!D$5:H$78,5,FALSE)</f>
        <v>1.9289999999999998</v>
      </c>
      <c r="F54" s="13"/>
      <c r="G54" s="13"/>
      <c r="H54" s="13"/>
      <c r="I54" s="350"/>
      <c r="J54" s="99"/>
      <c r="L54" s="438"/>
      <c r="M54" s="437"/>
      <c r="N54" s="99"/>
      <c r="O54" s="439"/>
    </row>
    <row r="55" spans="2:15" ht="21" thickBot="1" x14ac:dyDescent="0.25">
      <c r="B55" s="16">
        <f t="shared" si="5"/>
        <v>48</v>
      </c>
      <c r="C55" s="106" t="s">
        <v>328</v>
      </c>
      <c r="D55" s="107" t="s">
        <v>151</v>
      </c>
      <c r="E55" s="436">
        <f ca="1">VLOOKUP('Liste for tidtaking'!D62,'Liste for tidtaking'!D$5:H$78,5,FALSE)</f>
        <v>1.8065999999999998</v>
      </c>
      <c r="F55" s="137"/>
      <c r="G55" s="137"/>
      <c r="H55" s="11"/>
      <c r="I55" s="350"/>
      <c r="J55" s="99"/>
      <c r="L55" s="438"/>
      <c r="M55" s="433"/>
      <c r="N55" s="99"/>
      <c r="O55" s="439"/>
    </row>
    <row r="56" spans="2:15" ht="20" thickBot="1" x14ac:dyDescent="0.3">
      <c r="B56" s="16">
        <f t="shared" si="5"/>
        <v>49</v>
      </c>
      <c r="C56" s="450" t="s">
        <v>152</v>
      </c>
      <c r="D56" s="136" t="s">
        <v>153</v>
      </c>
      <c r="E56" s="436">
        <f ca="1">VLOOKUP('Liste for tidtaking'!D63,'Liste for tidtaking'!D$5:H$78,5,FALSE)</f>
        <v>1.8049999999999997</v>
      </c>
      <c r="F56" s="18"/>
      <c r="G56" s="18"/>
      <c r="H56" s="136"/>
      <c r="I56" s="350"/>
      <c r="J56" s="99"/>
      <c r="L56" s="438"/>
      <c r="M56" s="437"/>
      <c r="N56" s="99"/>
      <c r="O56" s="439"/>
    </row>
    <row r="57" spans="2:15" ht="21" thickBot="1" x14ac:dyDescent="0.25">
      <c r="B57" s="16">
        <f t="shared" si="5"/>
        <v>50</v>
      </c>
      <c r="C57" s="113" t="s">
        <v>154</v>
      </c>
      <c r="D57" s="108" t="s">
        <v>155</v>
      </c>
      <c r="E57" s="436">
        <f ca="1">VLOOKUP('Liste for tidtaking'!D64,'Liste for tidtaking'!D$5:H$78,5,FALSE)</f>
        <v>1.9489999999999998</v>
      </c>
      <c r="F57" s="13"/>
      <c r="G57" s="13"/>
      <c r="H57" s="13"/>
      <c r="I57" s="350"/>
      <c r="J57" s="99"/>
      <c r="L57" s="438"/>
      <c r="M57" s="437"/>
      <c r="N57" s="99"/>
      <c r="O57" s="439"/>
    </row>
    <row r="58" spans="2:15" ht="21" thickBot="1" x14ac:dyDescent="0.25">
      <c r="B58" s="16">
        <f t="shared" si="5"/>
        <v>51</v>
      </c>
      <c r="C58" s="113" t="s">
        <v>156</v>
      </c>
      <c r="D58" s="108" t="s">
        <v>157</v>
      </c>
      <c r="E58" s="436">
        <f ca="1">VLOOKUP('Liste for tidtaking'!D65,'Liste for tidtaking'!D$5:H$78,5,FALSE)</f>
        <v>1.8777999999999997</v>
      </c>
      <c r="F58" s="137"/>
      <c r="G58" s="137"/>
      <c r="H58" s="11"/>
      <c r="I58" s="350"/>
      <c r="J58" s="99"/>
      <c r="L58" s="438"/>
      <c r="M58" s="433"/>
      <c r="N58" s="99"/>
      <c r="O58" s="434"/>
    </row>
    <row r="59" spans="2:15" ht="21" thickBot="1" x14ac:dyDescent="0.25">
      <c r="B59" s="16">
        <f t="shared" si="5"/>
        <v>52</v>
      </c>
      <c r="C59" s="113" t="s">
        <v>158</v>
      </c>
      <c r="D59" s="108" t="s">
        <v>159</v>
      </c>
      <c r="E59" s="436"/>
      <c r="F59" s="13"/>
      <c r="G59" s="13"/>
      <c r="H59" s="13"/>
      <c r="I59" s="350"/>
      <c r="J59" s="99"/>
      <c r="L59" s="438"/>
      <c r="M59" s="437"/>
      <c r="N59" s="99"/>
      <c r="O59" s="439"/>
    </row>
    <row r="60" spans="2:15" ht="21" thickBot="1" x14ac:dyDescent="0.25">
      <c r="B60" s="16">
        <f t="shared" si="5"/>
        <v>53</v>
      </c>
      <c r="C60" s="108" t="s">
        <v>160</v>
      </c>
      <c r="D60" s="108" t="s">
        <v>161</v>
      </c>
      <c r="E60" s="436">
        <f ca="1">VLOOKUP('Liste for tidtaking'!D68,'Liste for tidtaking'!D$5:H$78,5,FALSE)</f>
        <v>2.2249999999999996</v>
      </c>
      <c r="F60" s="13"/>
      <c r="G60" s="13"/>
      <c r="H60" s="13"/>
      <c r="I60" s="350"/>
      <c r="J60" s="99"/>
      <c r="L60" s="438"/>
      <c r="M60" s="437"/>
      <c r="N60" s="99"/>
      <c r="O60" s="439"/>
    </row>
    <row r="61" spans="2:15" ht="21" thickBot="1" x14ac:dyDescent="0.3">
      <c r="B61" s="16">
        <f t="shared" si="5"/>
        <v>54</v>
      </c>
      <c r="C61" s="108" t="s">
        <v>167</v>
      </c>
      <c r="D61" s="108" t="s">
        <v>168</v>
      </c>
      <c r="E61" s="436">
        <f ca="1">VLOOKUP('Liste for tidtaking'!D73,'Liste for tidtaking'!D$5:H$78,5,FALSE)</f>
        <v>2.2989999999999995</v>
      </c>
      <c r="F61" s="18"/>
      <c r="G61" s="18"/>
      <c r="H61" s="136"/>
      <c r="I61" s="350"/>
      <c r="J61" s="99"/>
      <c r="L61" s="438"/>
      <c r="M61" s="437"/>
      <c r="N61" s="99"/>
      <c r="O61" s="439"/>
    </row>
    <row r="62" spans="2:15" ht="21" thickBot="1" x14ac:dyDescent="0.3">
      <c r="B62" s="16">
        <f t="shared" si="5"/>
        <v>55</v>
      </c>
      <c r="C62" s="108" t="s">
        <v>169</v>
      </c>
      <c r="D62" s="108" t="s">
        <v>170</v>
      </c>
      <c r="E62" s="436">
        <f ca="1">VLOOKUP('Liste for tidtaking'!D74,'Liste for tidtaking'!D$5:H$78,5,FALSE)</f>
        <v>1.5689999999999997</v>
      </c>
      <c r="F62" s="18"/>
      <c r="G62" s="18"/>
      <c r="H62" s="136"/>
      <c r="I62" s="350"/>
      <c r="J62" s="99"/>
      <c r="L62" s="438"/>
      <c r="M62" s="437"/>
      <c r="N62" s="99"/>
      <c r="O62" s="439"/>
    </row>
    <row r="63" spans="2:15" ht="21" thickBot="1" x14ac:dyDescent="0.3">
      <c r="B63" s="16">
        <f t="shared" si="5"/>
        <v>56</v>
      </c>
      <c r="C63" s="108" t="s">
        <v>171</v>
      </c>
      <c r="D63" s="108" t="s">
        <v>172</v>
      </c>
      <c r="E63" s="436">
        <f ca="1">VLOOKUP('Liste for tidtaking'!D75,'Liste for tidtaking'!D$5:H$78,5,FALSE)</f>
        <v>1.8549999999999998</v>
      </c>
      <c r="F63" s="18"/>
      <c r="G63" s="18"/>
      <c r="H63" s="136"/>
      <c r="I63" s="350"/>
      <c r="J63" s="99"/>
      <c r="L63" s="438"/>
      <c r="M63" s="437"/>
      <c r="N63" s="99"/>
      <c r="O63" s="439"/>
    </row>
    <row r="64" spans="2:15" x14ac:dyDescent="0.2">
      <c r="B64" s="15"/>
    </row>
    <row r="65" spans="2:17" x14ac:dyDescent="0.2">
      <c r="B65" s="15"/>
    </row>
    <row r="66" spans="2:17" x14ac:dyDescent="0.2">
      <c r="B66" s="15"/>
    </row>
    <row r="67" spans="2:17" x14ac:dyDescent="0.2">
      <c r="B67" s="15"/>
    </row>
    <row r="68" spans="2:17" x14ac:dyDescent="0.2">
      <c r="B68" s="15"/>
    </row>
    <row r="69" spans="2:17" x14ac:dyDescent="0.2">
      <c r="B69" s="15"/>
    </row>
    <row r="70" spans="2:17" x14ac:dyDescent="0.2">
      <c r="B70" s="15"/>
    </row>
    <row r="71" spans="2:17" x14ac:dyDescent="0.2">
      <c r="B71" s="15"/>
    </row>
    <row r="72" spans="2:17" x14ac:dyDescent="0.2">
      <c r="B72" s="15"/>
    </row>
    <row r="73" spans="2:17" ht="19" x14ac:dyDescent="0.25">
      <c r="F73" s="196"/>
      <c r="G73" s="196"/>
      <c r="Q73" s="114"/>
    </row>
    <row r="78" spans="2:17" x14ac:dyDescent="0.2">
      <c r="D78" t="s">
        <v>173</v>
      </c>
      <c r="F78" s="196">
        <f>COUNT(F8:F77)+COUNTIF(F8:F77,"Brutt")+COUNTIF(F8:F77,"(*)")</f>
        <v>1</v>
      </c>
      <c r="G78" s="196">
        <f>COUNT(G8:G77)+COUNTIF(G8:G77,"Brutt")+COUNTIF(G8:G77,"(*)")</f>
        <v>20</v>
      </c>
    </row>
    <row r="79" spans="2:17" x14ac:dyDescent="0.2">
      <c r="F79" s="15" t="s">
        <v>212</v>
      </c>
      <c r="G79" s="15" t="s">
        <v>213</v>
      </c>
      <c r="H79" s="38" t="s">
        <v>214</v>
      </c>
    </row>
    <row r="80" spans="2:17" ht="20" x14ac:dyDescent="0.25">
      <c r="D80" s="39" t="s">
        <v>215</v>
      </c>
      <c r="E80" s="39"/>
      <c r="F80" s="103" t="str">
        <f>IF(SUM(F8:F76)=0," ",AVERAGE(F8:F76))</f>
        <v xml:space="preserve"> </v>
      </c>
      <c r="G80" s="103">
        <f>IF(SUM(G8:G76)=0," ",AVERAGE(G8:G76))</f>
        <v>3.6707175925925928E-2</v>
      </c>
      <c r="H80" s="103">
        <f>IF(SUM(F8:G76)=0," ",AVERAGE(F8:H76))</f>
        <v>3.6707175925925928E-2</v>
      </c>
    </row>
  </sheetData>
  <autoFilter ref="C7:O63" xr:uid="{F6EBD80A-6C8F-0645-A4EE-B956A883897E}">
    <sortState xmlns:xlrd2="http://schemas.microsoft.com/office/spreadsheetml/2017/richdata2" ref="C8:O63">
      <sortCondition ref="I7:I63"/>
    </sortState>
  </autoFilter>
  <sortState xmlns:xlrd2="http://schemas.microsoft.com/office/spreadsheetml/2017/richdata2" ref="B7:F59">
    <sortCondition ref="F7:F59"/>
  </sortState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60A0-BDB6-EB4D-BEE0-A0F8CB2E30FD}">
  <dimension ref="B3:Z80"/>
  <sheetViews>
    <sheetView topLeftCell="A31" workbookViewId="0">
      <selection activeCell="H86" sqref="H86"/>
    </sheetView>
  </sheetViews>
  <sheetFormatPr baseColWidth="10" defaultColWidth="10.83203125" defaultRowHeight="16" x14ac:dyDescent="0.2"/>
  <cols>
    <col min="3" max="3" width="14.5" customWidth="1"/>
    <col min="4" max="5" width="20.1640625" customWidth="1"/>
    <col min="6" max="7" width="19.1640625" style="15" customWidth="1"/>
    <col min="8" max="8" width="21.1640625" customWidth="1"/>
    <col min="10" max="10" width="0" hidden="1" customWidth="1"/>
    <col min="18" max="18" width="18.83203125" customWidth="1"/>
  </cols>
  <sheetData>
    <row r="3" spans="2:26" ht="26" x14ac:dyDescent="0.3">
      <c r="B3" s="21" t="s">
        <v>216</v>
      </c>
      <c r="C3" s="267" t="s">
        <v>217</v>
      </c>
    </row>
    <row r="4" spans="2:26" ht="17" thickBot="1" x14ac:dyDescent="0.25">
      <c r="B4" s="15"/>
    </row>
    <row r="5" spans="2:26" ht="56" customHeight="1" thickBot="1" x14ac:dyDescent="0.25">
      <c r="B5" s="12" t="s">
        <v>197</v>
      </c>
      <c r="C5" s="446" t="s">
        <v>57</v>
      </c>
      <c r="D5" s="447" t="s">
        <v>58</v>
      </c>
      <c r="E5" s="447" t="s">
        <v>307</v>
      </c>
      <c r="F5" s="440" t="s">
        <v>218</v>
      </c>
      <c r="G5" s="440" t="s">
        <v>219</v>
      </c>
      <c r="H5" s="440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  <c r="X5" s="194" t="s">
        <v>200</v>
      </c>
      <c r="Y5" s="194" t="s">
        <v>197</v>
      </c>
    </row>
    <row r="6" spans="2:26" ht="20" customHeight="1" thickBot="1" x14ac:dyDescent="0.25">
      <c r="B6" s="22"/>
      <c r="C6" s="448"/>
      <c r="D6" s="449"/>
      <c r="E6" s="449"/>
      <c r="F6" s="440">
        <v>2.6</v>
      </c>
      <c r="G6" s="440">
        <v>3.2</v>
      </c>
      <c r="H6" s="440"/>
      <c r="J6" s="194"/>
      <c r="K6" s="194"/>
      <c r="M6" s="431"/>
      <c r="O6" s="432"/>
    </row>
    <row r="7" spans="2:26" ht="20" thickBot="1" x14ac:dyDescent="0.3">
      <c r="B7" s="22"/>
      <c r="C7" s="109"/>
      <c r="D7" s="109"/>
      <c r="E7" s="109"/>
      <c r="F7" s="109"/>
      <c r="G7" s="109"/>
      <c r="H7" s="109"/>
      <c r="Q7" s="111" t="s">
        <v>201</v>
      </c>
    </row>
    <row r="8" spans="2:26" ht="41" thickBot="1" x14ac:dyDescent="0.3">
      <c r="B8" s="16">
        <v>1</v>
      </c>
      <c r="C8" s="106" t="s">
        <v>65</v>
      </c>
      <c r="D8" s="107" t="s">
        <v>66</v>
      </c>
      <c r="E8" s="436">
        <f ca="1">VLOOKUP('Liste for tidtaking'!D6,'Liste for tidtaking'!D$5:H$78,5,FALSE)</f>
        <v>1.5689999999999997</v>
      </c>
      <c r="F8" s="86"/>
      <c r="G8" s="86">
        <v>2.9074074074074075E-2</v>
      </c>
      <c r="H8" s="13" t="s">
        <v>220</v>
      </c>
      <c r="I8" s="350">
        <f t="shared" ref="I8:I30" si="0">IF(F8&gt;0,F8/F$6,G8/G$6)</f>
        <v>9.0856481481481483E-3</v>
      </c>
      <c r="J8" s="99">
        <f t="shared" ref="J8:J30" si="1">(F8-INT(F8))*24*60*60*G$6/F$6+(G8-INT(G8))*24*60*60</f>
        <v>2512</v>
      </c>
      <c r="K8">
        <v>1</v>
      </c>
      <c r="L8" s="438">
        <f t="shared" ref="L8:L30" si="2">1-(K8-0.5)/(F$78+G$78)</f>
        <v>0.97916666666666663</v>
      </c>
      <c r="M8" s="495">
        <f t="shared" ref="M8:M30" ca="1" si="3">I8/E8</f>
        <v>5.7907253971626197E-3</v>
      </c>
      <c r="N8" s="99">
        <v>3</v>
      </c>
      <c r="O8" s="439">
        <f t="shared" ref="O8:O30" si="4">1-(N8-0.5)/(F$78+G$78)</f>
        <v>0.89583333333333337</v>
      </c>
      <c r="P8" s="195"/>
      <c r="Q8" s="110" t="s">
        <v>202</v>
      </c>
      <c r="R8" s="110"/>
      <c r="S8" s="111" t="s">
        <v>203</v>
      </c>
      <c r="T8" s="110"/>
      <c r="U8" s="110" t="s">
        <v>204</v>
      </c>
      <c r="V8" s="110"/>
      <c r="W8" s="112"/>
      <c r="X8" s="99">
        <f t="shared" ref="X8:X34" si="5">(F8-INT(F8))*24*60*60+(G8-INT(G8))*24*60*60*F$6/G$6</f>
        <v>2040.9999999999998</v>
      </c>
      <c r="Y8">
        <v>1</v>
      </c>
      <c r="Z8" s="195" t="e">
        <f t="shared" ref="Z8:Z34" si="6">1-(Y8-0.5)/(F$73+G$73)</f>
        <v>#DIV/0!</v>
      </c>
    </row>
    <row r="9" spans="2:26" ht="21" customHeight="1" thickBot="1" x14ac:dyDescent="0.3">
      <c r="B9" s="16">
        <f t="shared" ref="B9:B63" si="7">B8+1</f>
        <v>2</v>
      </c>
      <c r="C9" s="106" t="s">
        <v>119</v>
      </c>
      <c r="D9" s="107" t="s">
        <v>120</v>
      </c>
      <c r="E9" s="436">
        <f ca="1">VLOOKUP('Liste for tidtaking'!D42,'Liste for tidtaking'!D$5:H$78,5,FALSE)</f>
        <v>1.6549999999999998</v>
      </c>
      <c r="F9" s="13"/>
      <c r="G9" s="13">
        <v>2.9861111111111113E-2</v>
      </c>
      <c r="H9" s="19"/>
      <c r="I9" s="350">
        <f t="shared" si="0"/>
        <v>9.331597222222222E-3</v>
      </c>
      <c r="J9" s="99">
        <f t="shared" si="1"/>
        <v>2580</v>
      </c>
      <c r="K9">
        <v>2</v>
      </c>
      <c r="L9" s="438">
        <f t="shared" si="2"/>
        <v>0.9375</v>
      </c>
      <c r="M9" s="495">
        <f t="shared" ca="1" si="3"/>
        <v>5.638427324605573E-3</v>
      </c>
      <c r="N9" s="99">
        <v>2</v>
      </c>
      <c r="O9" s="439">
        <f t="shared" si="4"/>
        <v>0.9375</v>
      </c>
      <c r="P9" s="195"/>
      <c r="Q9" s="110" t="s">
        <v>205</v>
      </c>
      <c r="R9" s="110"/>
      <c r="S9" s="111" t="s">
        <v>206</v>
      </c>
      <c r="T9" s="80"/>
      <c r="U9" s="80"/>
      <c r="X9" s="99">
        <f t="shared" si="5"/>
        <v>2096.25</v>
      </c>
      <c r="Y9">
        <f>Y8+1</f>
        <v>2</v>
      </c>
      <c r="Z9" s="195" t="e">
        <f t="shared" si="6"/>
        <v>#DIV/0!</v>
      </c>
    </row>
    <row r="10" spans="2:26" ht="21" customHeight="1" thickBot="1" x14ac:dyDescent="0.3">
      <c r="B10" s="16">
        <f t="shared" si="7"/>
        <v>3</v>
      </c>
      <c r="C10" s="106" t="s">
        <v>137</v>
      </c>
      <c r="D10" s="107" t="s">
        <v>325</v>
      </c>
      <c r="E10" s="436">
        <f ca="1">VLOOKUP('Liste for tidtaking'!D54,'Liste for tidtaking'!D$5:H$78,5,FALSE)</f>
        <v>1.5329999999999997</v>
      </c>
      <c r="F10" s="13"/>
      <c r="G10" s="13">
        <v>3.1516203703703706E-2</v>
      </c>
      <c r="H10" s="13"/>
      <c r="I10" s="350">
        <f t="shared" si="0"/>
        <v>9.8488136574074077E-3</v>
      </c>
      <c r="J10" s="99">
        <f t="shared" si="1"/>
        <v>2723.0000000000005</v>
      </c>
      <c r="K10">
        <v>3</v>
      </c>
      <c r="L10" s="438">
        <f t="shared" si="2"/>
        <v>0.89583333333333337</v>
      </c>
      <c r="M10" s="495">
        <f t="shared" ca="1" si="3"/>
        <v>6.4245359800439725E-3</v>
      </c>
      <c r="N10" s="99">
        <v>6</v>
      </c>
      <c r="O10" s="439">
        <f t="shared" si="4"/>
        <v>0.77083333333333337</v>
      </c>
      <c r="P10" s="195"/>
      <c r="Q10" s="110" t="s">
        <v>179</v>
      </c>
      <c r="R10" s="110"/>
      <c r="S10" s="111" t="s">
        <v>7</v>
      </c>
      <c r="T10" s="80"/>
      <c r="U10" s="80"/>
      <c r="X10" s="99">
        <f t="shared" si="5"/>
        <v>2212.4375</v>
      </c>
      <c r="Y10">
        <f t="shared" ref="Y10:Y30" si="8">Y9+1</f>
        <v>3</v>
      </c>
      <c r="Z10" s="195" t="e">
        <f t="shared" si="6"/>
        <v>#DIV/0!</v>
      </c>
    </row>
    <row r="11" spans="2:26" ht="21" thickBot="1" x14ac:dyDescent="0.25">
      <c r="B11" s="16">
        <f t="shared" si="7"/>
        <v>4</v>
      </c>
      <c r="C11" s="106" t="s">
        <v>127</v>
      </c>
      <c r="D11" s="107" t="s">
        <v>128</v>
      </c>
      <c r="E11" s="436">
        <f ca="1">VLOOKUP('Liste for tidtaking'!D48,'Liste for tidtaking'!D$5:H$78,5,FALSE)</f>
        <v>1.4969999999999999</v>
      </c>
      <c r="F11" s="13"/>
      <c r="G11" s="13">
        <v>3.4675925925925923E-2</v>
      </c>
      <c r="H11" s="13"/>
      <c r="I11" s="350">
        <f t="shared" si="0"/>
        <v>1.083622685185185E-2</v>
      </c>
      <c r="J11" s="99">
        <f t="shared" si="1"/>
        <v>2996</v>
      </c>
      <c r="K11">
        <v>4</v>
      </c>
      <c r="L11" s="438">
        <f t="shared" si="2"/>
        <v>0.85416666666666663</v>
      </c>
      <c r="M11" s="495">
        <f t="shared" ca="1" si="3"/>
        <v>7.2386284915510026E-3</v>
      </c>
      <c r="N11" s="99">
        <v>11</v>
      </c>
      <c r="O11" s="439">
        <f t="shared" si="4"/>
        <v>0.5625</v>
      </c>
      <c r="P11" s="195"/>
      <c r="X11" s="99">
        <f t="shared" si="5"/>
        <v>2434.25</v>
      </c>
      <c r="Y11">
        <f t="shared" si="8"/>
        <v>4</v>
      </c>
      <c r="Z11" s="195" t="e">
        <f t="shared" si="6"/>
        <v>#DIV/0!</v>
      </c>
    </row>
    <row r="12" spans="2:26" ht="21" thickBot="1" x14ac:dyDescent="0.3">
      <c r="B12" s="16">
        <f t="shared" si="7"/>
        <v>5</v>
      </c>
      <c r="C12" s="106" t="s">
        <v>121</v>
      </c>
      <c r="D12" s="107" t="s">
        <v>122</v>
      </c>
      <c r="E12" s="436">
        <f ca="1">VLOOKUP('Liste for tidtaking'!D43,'Liste for tidtaking'!D$5:H$78,5,FALSE)</f>
        <v>1.4609999999999999</v>
      </c>
      <c r="F12" s="13"/>
      <c r="G12" s="13">
        <v>3.5497685185185188E-2</v>
      </c>
      <c r="H12" s="17"/>
      <c r="I12" s="350">
        <f t="shared" si="0"/>
        <v>1.109302662037037E-2</v>
      </c>
      <c r="J12" s="99">
        <f t="shared" si="1"/>
        <v>3067</v>
      </c>
      <c r="K12">
        <v>5</v>
      </c>
      <c r="L12" s="438">
        <f t="shared" si="2"/>
        <v>0.8125</v>
      </c>
      <c r="M12" s="495">
        <f t="shared" ca="1" si="3"/>
        <v>7.5927629160645934E-3</v>
      </c>
      <c r="N12" s="99">
        <v>14</v>
      </c>
      <c r="O12" s="439">
        <f t="shared" si="4"/>
        <v>0.4375</v>
      </c>
      <c r="P12" s="195"/>
      <c r="Q12" s="111" t="s">
        <v>208</v>
      </c>
      <c r="X12" s="99">
        <f t="shared" si="5"/>
        <v>2491.9375</v>
      </c>
      <c r="Y12">
        <f t="shared" si="8"/>
        <v>5</v>
      </c>
      <c r="Z12" s="195" t="e">
        <f t="shared" si="6"/>
        <v>#DIV/0!</v>
      </c>
    </row>
    <row r="13" spans="2:26" ht="21" thickBot="1" x14ac:dyDescent="0.3">
      <c r="B13" s="16">
        <f t="shared" si="7"/>
        <v>6</v>
      </c>
      <c r="C13" s="106" t="s">
        <v>117</v>
      </c>
      <c r="D13" s="107" t="s">
        <v>166</v>
      </c>
      <c r="E13" s="436">
        <f ca="1">VLOOKUP('Liste for tidtaking'!D71,'Liste for tidtaking'!D$5:H$78,5,FALSE)</f>
        <v>1.7049999999999998</v>
      </c>
      <c r="F13" s="18"/>
      <c r="G13" s="135">
        <v>3.6261574074074071E-2</v>
      </c>
      <c r="H13" s="136"/>
      <c r="I13" s="350">
        <f t="shared" si="0"/>
        <v>1.1331741898148147E-2</v>
      </c>
      <c r="J13" s="99">
        <f t="shared" si="1"/>
        <v>3132.9999999999995</v>
      </c>
      <c r="K13">
        <v>6</v>
      </c>
      <c r="L13" s="438">
        <f t="shared" si="2"/>
        <v>0.77083333333333337</v>
      </c>
      <c r="M13" s="495">
        <f t="shared" ca="1" si="3"/>
        <v>6.6461829314651893E-3</v>
      </c>
      <c r="N13" s="99">
        <v>7</v>
      </c>
      <c r="O13" s="439">
        <f t="shared" si="4"/>
        <v>0.72916666666666674</v>
      </c>
      <c r="P13" s="195"/>
      <c r="X13" s="99">
        <f t="shared" si="5"/>
        <v>2545.5624999999995</v>
      </c>
      <c r="Y13">
        <f t="shared" si="8"/>
        <v>6</v>
      </c>
      <c r="Z13" s="195" t="e">
        <f t="shared" si="6"/>
        <v>#DIV/0!</v>
      </c>
    </row>
    <row r="14" spans="2:26" ht="21" thickBot="1" x14ac:dyDescent="0.3">
      <c r="B14" s="16">
        <f t="shared" si="7"/>
        <v>7</v>
      </c>
      <c r="C14" s="106" t="s">
        <v>139</v>
      </c>
      <c r="D14" s="107" t="s">
        <v>138</v>
      </c>
      <c r="E14" s="436">
        <f ca="1">VLOOKUP('Liste for tidtaking'!D53,'Liste for tidtaking'!D$5:H$78,5,FALSE)</f>
        <v>2.0362</v>
      </c>
      <c r="F14" s="14"/>
      <c r="G14" s="14">
        <v>3.6331018518518519E-2</v>
      </c>
      <c r="H14" s="13"/>
      <c r="I14" s="350">
        <f t="shared" si="0"/>
        <v>1.1353443287037036E-2</v>
      </c>
      <c r="J14" s="99">
        <f t="shared" si="1"/>
        <v>3139</v>
      </c>
      <c r="K14">
        <v>7</v>
      </c>
      <c r="L14" s="438">
        <f t="shared" si="2"/>
        <v>0.72916666666666674</v>
      </c>
      <c r="M14" s="495">
        <f t="shared" ca="1" si="3"/>
        <v>5.5757996695005576E-3</v>
      </c>
      <c r="N14" s="99">
        <v>1</v>
      </c>
      <c r="O14" s="439">
        <f t="shared" si="4"/>
        <v>0.97916666666666663</v>
      </c>
      <c r="P14" s="195"/>
      <c r="X14" s="99">
        <f t="shared" si="5"/>
        <v>2550.4375</v>
      </c>
      <c r="Y14">
        <f t="shared" si="8"/>
        <v>7</v>
      </c>
      <c r="Z14" s="195" t="e">
        <f t="shared" si="6"/>
        <v>#DIV/0!</v>
      </c>
    </row>
    <row r="15" spans="2:26" ht="21" thickBot="1" x14ac:dyDescent="0.25">
      <c r="B15" s="16">
        <f t="shared" si="7"/>
        <v>8</v>
      </c>
      <c r="C15" s="106" t="s">
        <v>63</v>
      </c>
      <c r="D15" s="107" t="s">
        <v>99</v>
      </c>
      <c r="E15" s="436">
        <f ca="1">VLOOKUP('Liste for tidtaking'!D27,'Liste for tidtaking'!D$5:H$78,5,FALSE)</f>
        <v>1.4969999999999999</v>
      </c>
      <c r="F15" s="86"/>
      <c r="G15" s="86">
        <v>3.667824074074074E-2</v>
      </c>
      <c r="H15" s="13"/>
      <c r="I15" s="350">
        <f t="shared" si="0"/>
        <v>1.146195023148148E-2</v>
      </c>
      <c r="J15" s="99">
        <f t="shared" si="1"/>
        <v>3169</v>
      </c>
      <c r="K15">
        <v>8</v>
      </c>
      <c r="L15" s="438">
        <f t="shared" si="2"/>
        <v>0.6875</v>
      </c>
      <c r="M15" s="495">
        <f t="shared" ca="1" si="3"/>
        <v>7.6566133810831534E-3</v>
      </c>
      <c r="N15" s="99">
        <v>15</v>
      </c>
      <c r="O15" s="439">
        <f t="shared" si="4"/>
        <v>0.39583333333333337</v>
      </c>
      <c r="P15" s="195"/>
      <c r="X15" s="99">
        <f t="shared" si="5"/>
        <v>2574.8124999999995</v>
      </c>
      <c r="Y15">
        <f t="shared" si="8"/>
        <v>8</v>
      </c>
      <c r="Z15" s="195" t="e">
        <f t="shared" si="6"/>
        <v>#DIV/0!</v>
      </c>
    </row>
    <row r="16" spans="2:26" ht="21" thickBot="1" x14ac:dyDescent="0.25">
      <c r="B16" s="16">
        <f t="shared" si="7"/>
        <v>9</v>
      </c>
      <c r="C16" s="106" t="s">
        <v>81</v>
      </c>
      <c r="D16" s="107" t="s">
        <v>82</v>
      </c>
      <c r="E16" s="436">
        <f ca="1">VLOOKUP('Liste for tidtaking'!D16,'Liste for tidtaking'!D$5:H$78,5,FALSE)</f>
        <v>1.8049999999999997</v>
      </c>
      <c r="F16" s="86"/>
      <c r="G16" s="86">
        <v>3.6921296296296299E-2</v>
      </c>
      <c r="H16" s="17"/>
      <c r="I16" s="350">
        <f t="shared" si="0"/>
        <v>1.1537905092592593E-2</v>
      </c>
      <c r="J16" s="99">
        <f t="shared" si="1"/>
        <v>3190.0000000000005</v>
      </c>
      <c r="K16">
        <v>9</v>
      </c>
      <c r="L16" s="438">
        <f t="shared" si="2"/>
        <v>0.64583333333333326</v>
      </c>
      <c r="M16" s="495">
        <f t="shared" ca="1" si="3"/>
        <v>6.3921911870319084E-3</v>
      </c>
      <c r="N16" s="99">
        <v>4</v>
      </c>
      <c r="O16" s="439">
        <f t="shared" si="4"/>
        <v>0.85416666666666663</v>
      </c>
      <c r="P16" s="195"/>
      <c r="X16" s="99">
        <f t="shared" si="5"/>
        <v>2591.8750000000005</v>
      </c>
      <c r="Y16">
        <f t="shared" si="8"/>
        <v>9</v>
      </c>
      <c r="Z16" s="195" t="e">
        <f t="shared" si="6"/>
        <v>#DIV/0!</v>
      </c>
    </row>
    <row r="17" spans="2:26" ht="21" thickBot="1" x14ac:dyDescent="0.25">
      <c r="B17" s="16">
        <f t="shared" si="7"/>
        <v>10</v>
      </c>
      <c r="C17" s="106" t="s">
        <v>102</v>
      </c>
      <c r="D17" s="107" t="s">
        <v>103</v>
      </c>
      <c r="E17" s="436">
        <f ca="1">VLOOKUP('Liste for tidtaking'!D28,'Liste for tidtaking'!D$5:H$78,5,FALSE)</f>
        <v>1.3729999999999998</v>
      </c>
      <c r="F17" s="86"/>
      <c r="G17" s="86">
        <v>3.8067129629629631E-2</v>
      </c>
      <c r="H17" s="17"/>
      <c r="I17" s="350">
        <f t="shared" si="0"/>
        <v>1.189597800925926E-2</v>
      </c>
      <c r="J17" s="99">
        <f t="shared" si="1"/>
        <v>3289</v>
      </c>
      <c r="K17">
        <v>10</v>
      </c>
      <c r="L17" s="438">
        <f t="shared" si="2"/>
        <v>0.60416666666666674</v>
      </c>
      <c r="M17" s="495">
        <f t="shared" ca="1" si="3"/>
        <v>8.664222876372368E-3</v>
      </c>
      <c r="N17" s="99">
        <v>19</v>
      </c>
      <c r="O17" s="439">
        <f t="shared" si="4"/>
        <v>0.22916666666666663</v>
      </c>
      <c r="P17" s="195"/>
      <c r="X17" s="99">
        <f t="shared" si="5"/>
        <v>2672.3124999999995</v>
      </c>
      <c r="Y17">
        <f t="shared" si="8"/>
        <v>10</v>
      </c>
      <c r="Z17" s="195" t="e">
        <f t="shared" si="6"/>
        <v>#DIV/0!</v>
      </c>
    </row>
    <row r="18" spans="2:26" ht="21" thickBot="1" x14ac:dyDescent="0.25">
      <c r="B18" s="16">
        <f t="shared" si="7"/>
        <v>11</v>
      </c>
      <c r="C18" s="106" t="s">
        <v>95</v>
      </c>
      <c r="D18" s="107" t="s">
        <v>96</v>
      </c>
      <c r="E18" s="436">
        <f ca="1">VLOOKUP('Liste for tidtaking'!D25,'Liste for tidtaking'!D$5:H$78,5,FALSE)</f>
        <v>1.7049999999999998</v>
      </c>
      <c r="F18" s="86"/>
      <c r="G18" s="86">
        <v>0.04</v>
      </c>
      <c r="H18" s="13"/>
      <c r="I18" s="350">
        <f t="shared" si="0"/>
        <v>1.2499999999999999E-2</v>
      </c>
      <c r="J18" s="99">
        <f t="shared" si="1"/>
        <v>3455.9999999999995</v>
      </c>
      <c r="K18">
        <v>11</v>
      </c>
      <c r="L18" s="438">
        <f t="shared" si="2"/>
        <v>0.5625</v>
      </c>
      <c r="M18" s="495">
        <f t="shared" ca="1" si="3"/>
        <v>7.331378299120235E-3</v>
      </c>
      <c r="N18" s="99">
        <v>12</v>
      </c>
      <c r="O18" s="439">
        <f t="shared" si="4"/>
        <v>0.52083333333333326</v>
      </c>
      <c r="P18" s="195"/>
      <c r="X18" s="99">
        <f t="shared" si="5"/>
        <v>2807.9999999999995</v>
      </c>
      <c r="Y18">
        <f t="shared" si="8"/>
        <v>11</v>
      </c>
      <c r="Z18" s="195" t="e">
        <f t="shared" si="6"/>
        <v>#DIV/0!</v>
      </c>
    </row>
    <row r="19" spans="2:26" ht="21" thickBot="1" x14ac:dyDescent="0.25">
      <c r="B19" s="16">
        <f t="shared" si="7"/>
        <v>12</v>
      </c>
      <c r="C19" s="106" t="s">
        <v>152</v>
      </c>
      <c r="D19" s="107" t="s">
        <v>153</v>
      </c>
      <c r="E19" s="436">
        <f ca="1">VLOOKUP('Liste for tidtaking'!D63,'Liste for tidtaking'!D$5:H$78,5,FALSE)</f>
        <v>1.8049999999999997</v>
      </c>
      <c r="F19" s="13"/>
      <c r="G19" s="13">
        <v>4.0844907407407406E-2</v>
      </c>
      <c r="H19" s="13"/>
      <c r="I19" s="350">
        <f t="shared" si="0"/>
        <v>1.2764033564814814E-2</v>
      </c>
      <c r="J19" s="99">
        <f t="shared" si="1"/>
        <v>3529</v>
      </c>
      <c r="K19">
        <v>12</v>
      </c>
      <c r="L19" s="438">
        <f t="shared" si="2"/>
        <v>0.52083333333333326</v>
      </c>
      <c r="M19" s="495">
        <f t="shared" ca="1" si="3"/>
        <v>7.0714867395095934E-3</v>
      </c>
      <c r="N19" s="99">
        <v>8</v>
      </c>
      <c r="O19" s="439">
        <f t="shared" si="4"/>
        <v>0.6875</v>
      </c>
      <c r="P19" s="195"/>
      <c r="X19" s="99">
        <f t="shared" si="5"/>
        <v>2867.3124999999995</v>
      </c>
      <c r="Y19">
        <f t="shared" si="8"/>
        <v>12</v>
      </c>
      <c r="Z19" s="195" t="e">
        <f t="shared" si="6"/>
        <v>#DIV/0!</v>
      </c>
    </row>
    <row r="20" spans="2:26" ht="21" thickBot="1" x14ac:dyDescent="0.3">
      <c r="B20" s="16">
        <f t="shared" si="7"/>
        <v>13</v>
      </c>
      <c r="C20" s="106" t="s">
        <v>169</v>
      </c>
      <c r="D20" s="107" t="s">
        <v>170</v>
      </c>
      <c r="E20" s="436">
        <f ca="1">VLOOKUP('Liste for tidtaking'!D74,'Liste for tidtaking'!D$5:H$78,5,FALSE)</f>
        <v>1.5689999999999997</v>
      </c>
      <c r="F20" s="18"/>
      <c r="G20" s="135">
        <v>4.2696759259259261E-2</v>
      </c>
      <c r="H20" s="136"/>
      <c r="I20" s="350">
        <f t="shared" si="0"/>
        <v>1.3342737268518519E-2</v>
      </c>
      <c r="J20" s="99">
        <f t="shared" si="1"/>
        <v>3689.0000000000005</v>
      </c>
      <c r="K20">
        <v>13</v>
      </c>
      <c r="L20" s="438">
        <f t="shared" si="2"/>
        <v>0.47916666666666663</v>
      </c>
      <c r="M20" s="495">
        <f t="shared" ca="1" si="3"/>
        <v>8.5039753145433536E-3</v>
      </c>
      <c r="N20" s="99">
        <v>18</v>
      </c>
      <c r="O20" s="439">
        <f t="shared" si="4"/>
        <v>0.27083333333333337</v>
      </c>
      <c r="P20" s="195"/>
      <c r="X20" s="99">
        <f t="shared" si="5"/>
        <v>2997.3125000000005</v>
      </c>
      <c r="Y20">
        <f t="shared" si="8"/>
        <v>13</v>
      </c>
      <c r="Z20" s="195" t="e">
        <f t="shared" si="6"/>
        <v>#DIV/0!</v>
      </c>
    </row>
    <row r="21" spans="2:26" ht="21" thickBot="1" x14ac:dyDescent="0.25">
      <c r="B21" s="16">
        <f t="shared" si="7"/>
        <v>14</v>
      </c>
      <c r="C21" s="106" t="s">
        <v>104</v>
      </c>
      <c r="D21" s="107" t="s">
        <v>105</v>
      </c>
      <c r="E21" s="436">
        <f ca="1">VLOOKUP('Liste for tidtaking'!D29,'Liste for tidtaking'!D$5:H$78,5,FALSE)</f>
        <v>1.4609999999999999</v>
      </c>
      <c r="F21" s="86">
        <v>3.5613425925925923E-2</v>
      </c>
      <c r="G21" s="86"/>
      <c r="H21" s="13"/>
      <c r="I21" s="350">
        <f t="shared" si="0"/>
        <v>1.3697471509971509E-2</v>
      </c>
      <c r="J21" s="99">
        <f t="shared" si="1"/>
        <v>3787.0769230769233</v>
      </c>
      <c r="K21">
        <v>14</v>
      </c>
      <c r="L21" s="438">
        <f t="shared" si="2"/>
        <v>0.4375</v>
      </c>
      <c r="M21" s="495">
        <f t="shared" ca="1" si="3"/>
        <v>9.3754082888237583E-3</v>
      </c>
      <c r="N21" s="99">
        <v>21</v>
      </c>
      <c r="O21" s="439">
        <f t="shared" si="4"/>
        <v>0.14583333333333337</v>
      </c>
      <c r="P21" s="195"/>
      <c r="X21" s="99">
        <f t="shared" si="5"/>
        <v>3077</v>
      </c>
      <c r="Y21">
        <f t="shared" si="8"/>
        <v>14</v>
      </c>
      <c r="Z21" s="195" t="e">
        <f t="shared" si="6"/>
        <v>#DIV/0!</v>
      </c>
    </row>
    <row r="22" spans="2:26" ht="21" thickBot="1" x14ac:dyDescent="0.25">
      <c r="B22" s="16">
        <f t="shared" si="7"/>
        <v>15</v>
      </c>
      <c r="C22" s="106" t="s">
        <v>91</v>
      </c>
      <c r="D22" s="107" t="s">
        <v>92</v>
      </c>
      <c r="E22" s="436">
        <f ca="1">VLOOKUP('Liste for tidtaking'!D23,'Liste for tidtaking'!D$5:H$78,5,FALSE)</f>
        <v>1.6049999999999998</v>
      </c>
      <c r="F22" s="86">
        <v>3.6620370370370373E-2</v>
      </c>
      <c r="G22" s="86"/>
      <c r="H22" s="17"/>
      <c r="I22" s="350">
        <f t="shared" si="0"/>
        <v>1.4084757834757836E-2</v>
      </c>
      <c r="J22" s="99">
        <f t="shared" si="1"/>
        <v>3894.1538461538466</v>
      </c>
      <c r="K22">
        <v>15</v>
      </c>
      <c r="L22" s="438">
        <f t="shared" si="2"/>
        <v>0.39583333333333337</v>
      </c>
      <c r="M22" s="495">
        <f t="shared" ca="1" si="3"/>
        <v>8.7755500528086221E-3</v>
      </c>
      <c r="N22" s="99">
        <v>20</v>
      </c>
      <c r="O22" s="439">
        <f t="shared" si="4"/>
        <v>0.1875</v>
      </c>
      <c r="P22" s="195"/>
      <c r="X22" s="99">
        <f t="shared" si="5"/>
        <v>3164</v>
      </c>
      <c r="Y22">
        <f t="shared" si="8"/>
        <v>15</v>
      </c>
      <c r="Z22" s="195" t="e">
        <f t="shared" si="6"/>
        <v>#DIV/0!</v>
      </c>
    </row>
    <row r="23" spans="2:26" ht="21" thickBot="1" x14ac:dyDescent="0.25">
      <c r="B23" s="16">
        <f t="shared" si="7"/>
        <v>16</v>
      </c>
      <c r="C23" s="106" t="s">
        <v>162</v>
      </c>
      <c r="D23" s="107" t="s">
        <v>163</v>
      </c>
      <c r="E23" s="436">
        <f ca="1">VLOOKUP('Liste for tidtaking'!D69,'Liste for tidtaking'!D$5:H$78,5,FALSE)</f>
        <v>1.7049999999999998</v>
      </c>
      <c r="F23" s="13"/>
      <c r="G23" s="13">
        <v>4.5231481481481484E-2</v>
      </c>
      <c r="H23" s="13"/>
      <c r="I23" s="350">
        <f t="shared" si="0"/>
        <v>1.4134837962962964E-2</v>
      </c>
      <c r="J23" s="99">
        <f t="shared" si="1"/>
        <v>3908.0000000000005</v>
      </c>
      <c r="K23">
        <v>16</v>
      </c>
      <c r="L23" s="438">
        <f t="shared" si="2"/>
        <v>0.35416666666666663</v>
      </c>
      <c r="M23" s="495">
        <f t="shared" ca="1" si="3"/>
        <v>8.2902275442598029E-3</v>
      </c>
      <c r="N23" s="99">
        <v>17</v>
      </c>
      <c r="O23" s="439">
        <f t="shared" si="4"/>
        <v>0.3125</v>
      </c>
      <c r="P23" s="195"/>
      <c r="X23" s="99">
        <f t="shared" si="5"/>
        <v>3175.25</v>
      </c>
      <c r="Y23">
        <f t="shared" si="8"/>
        <v>16</v>
      </c>
      <c r="Z23" s="195" t="e">
        <f t="shared" si="6"/>
        <v>#DIV/0!</v>
      </c>
    </row>
    <row r="24" spans="2:26" ht="21" thickBot="1" x14ac:dyDescent="0.25">
      <c r="B24" s="16">
        <f t="shared" si="7"/>
        <v>17</v>
      </c>
      <c r="C24" s="106" t="s">
        <v>123</v>
      </c>
      <c r="D24" s="107" t="s">
        <v>124</v>
      </c>
      <c r="E24" s="436">
        <f ca="1">VLOOKUP('Liste for tidtaking'!D46,'Liste for tidtaking'!D$5:H$78,5,FALSE)</f>
        <v>1.9289999999999998</v>
      </c>
      <c r="F24" s="13">
        <v>3.7569444444444447E-2</v>
      </c>
      <c r="G24" s="13"/>
      <c r="H24" s="17"/>
      <c r="I24" s="350">
        <f t="shared" si="0"/>
        <v>1.4449786324786325E-2</v>
      </c>
      <c r="J24" s="99">
        <f t="shared" si="1"/>
        <v>3995.0769230769233</v>
      </c>
      <c r="K24">
        <v>17</v>
      </c>
      <c r="L24" s="438">
        <f t="shared" si="2"/>
        <v>0.3125</v>
      </c>
      <c r="M24" s="495">
        <f t="shared" ca="1" si="3"/>
        <v>7.4908171719991323E-3</v>
      </c>
      <c r="N24" s="99">
        <v>13</v>
      </c>
      <c r="O24" s="439">
        <f t="shared" si="4"/>
        <v>0.47916666666666663</v>
      </c>
      <c r="P24" s="195"/>
      <c r="X24" s="99">
        <f t="shared" si="5"/>
        <v>3246</v>
      </c>
      <c r="Y24">
        <f t="shared" si="8"/>
        <v>17</v>
      </c>
      <c r="Z24" s="195" t="e">
        <f t="shared" si="6"/>
        <v>#DIV/0!</v>
      </c>
    </row>
    <row r="25" spans="2:26" ht="21" thickBot="1" x14ac:dyDescent="0.25">
      <c r="B25" s="16">
        <f t="shared" si="7"/>
        <v>18</v>
      </c>
      <c r="C25" s="106" t="s">
        <v>75</v>
      </c>
      <c r="D25" s="107" t="s">
        <v>76</v>
      </c>
      <c r="E25" s="436">
        <f ca="1">VLOOKUP('Liste for tidtaking'!D12,'Liste for tidtaking'!D$5:H$78,5,FALSE)</f>
        <v>2.1669999999999998</v>
      </c>
      <c r="F25" s="86"/>
      <c r="G25" s="86">
        <v>0.05</v>
      </c>
      <c r="H25" s="17"/>
      <c r="I25" s="350">
        <f t="shared" si="0"/>
        <v>1.5625E-2</v>
      </c>
      <c r="J25" s="99">
        <f t="shared" si="1"/>
        <v>4320.0000000000009</v>
      </c>
      <c r="K25">
        <v>18</v>
      </c>
      <c r="L25" s="438">
        <f t="shared" si="2"/>
        <v>0.27083333333333337</v>
      </c>
      <c r="M25" s="495">
        <f t="shared" ca="1" si="3"/>
        <v>7.210429164743886E-3</v>
      </c>
      <c r="N25" s="99">
        <v>10</v>
      </c>
      <c r="O25" s="439">
        <f t="shared" si="4"/>
        <v>0.60416666666666674</v>
      </c>
      <c r="P25" s="195"/>
      <c r="X25" s="99">
        <f t="shared" si="5"/>
        <v>3510.0000000000009</v>
      </c>
      <c r="Y25">
        <f t="shared" si="8"/>
        <v>18</v>
      </c>
      <c r="Z25" s="195" t="e">
        <f t="shared" si="6"/>
        <v>#DIV/0!</v>
      </c>
    </row>
    <row r="26" spans="2:26" ht="21" thickBot="1" x14ac:dyDescent="0.25">
      <c r="B26" s="16">
        <f t="shared" si="7"/>
        <v>19</v>
      </c>
      <c r="C26" s="106" t="s">
        <v>133</v>
      </c>
      <c r="D26" s="107" t="s">
        <v>134</v>
      </c>
      <c r="E26" s="436">
        <f ca="1">VLOOKUP('Liste for tidtaking'!D51,'Liste for tidtaking'!D$5:H$78,5,FALSE)</f>
        <v>2.4469999999999996</v>
      </c>
      <c r="F26" s="13"/>
      <c r="G26" s="13">
        <v>5.0208333333333334E-2</v>
      </c>
      <c r="H26" s="13"/>
      <c r="I26" s="350">
        <f t="shared" si="0"/>
        <v>1.5690104166666666E-2</v>
      </c>
      <c r="J26" s="99">
        <f t="shared" si="1"/>
        <v>4338.0000000000009</v>
      </c>
      <c r="K26">
        <v>19</v>
      </c>
      <c r="L26" s="438">
        <f t="shared" si="2"/>
        <v>0.22916666666666663</v>
      </c>
      <c r="M26" s="495">
        <f t="shared" ca="1" si="3"/>
        <v>6.4119755482904247E-3</v>
      </c>
      <c r="N26" s="99">
        <v>5</v>
      </c>
      <c r="O26" s="439">
        <f t="shared" si="4"/>
        <v>0.8125</v>
      </c>
      <c r="P26" s="195"/>
      <c r="X26" s="99">
        <f t="shared" si="5"/>
        <v>3524.6250000000009</v>
      </c>
      <c r="Y26">
        <f t="shared" si="8"/>
        <v>19</v>
      </c>
      <c r="Z26" s="195" t="e">
        <f t="shared" si="6"/>
        <v>#DIV/0!</v>
      </c>
    </row>
    <row r="27" spans="2:26" ht="21" thickBot="1" x14ac:dyDescent="0.25">
      <c r="B27" s="16">
        <f t="shared" si="7"/>
        <v>20</v>
      </c>
      <c r="C27" s="106" t="s">
        <v>69</v>
      </c>
      <c r="D27" s="107" t="s">
        <v>70</v>
      </c>
      <c r="E27" s="436">
        <f ca="1">VLOOKUP('Liste for tidtaking'!D9,'Liste for tidtaking'!D$5:H$78,5,FALSE)</f>
        <v>1.5329999999999997</v>
      </c>
      <c r="F27" s="86"/>
      <c r="G27" s="86">
        <v>5.091435185185185E-2</v>
      </c>
      <c r="H27" s="13"/>
      <c r="I27" s="350">
        <f t="shared" si="0"/>
        <v>1.5910734953703702E-2</v>
      </c>
      <c r="J27" s="99">
        <f t="shared" si="1"/>
        <v>4399</v>
      </c>
      <c r="K27">
        <v>20</v>
      </c>
      <c r="L27" s="438">
        <f t="shared" si="2"/>
        <v>0.1875</v>
      </c>
      <c r="M27" s="495">
        <f t="shared" ca="1" si="3"/>
        <v>1.0378822539924139E-2</v>
      </c>
      <c r="N27" s="99">
        <v>23</v>
      </c>
      <c r="O27" s="439">
        <f t="shared" si="4"/>
        <v>6.25E-2</v>
      </c>
      <c r="P27" s="195"/>
      <c r="X27" s="99">
        <f t="shared" si="5"/>
        <v>3574.1874999999995</v>
      </c>
      <c r="Y27">
        <f t="shared" si="8"/>
        <v>20</v>
      </c>
      <c r="Z27" s="195" t="e">
        <f t="shared" si="6"/>
        <v>#DIV/0!</v>
      </c>
    </row>
    <row r="28" spans="2:26" ht="21" thickBot="1" x14ac:dyDescent="0.25">
      <c r="B28" s="16">
        <f t="shared" si="7"/>
        <v>21</v>
      </c>
      <c r="C28" s="106" t="s">
        <v>115</v>
      </c>
      <c r="D28" s="107" t="s">
        <v>116</v>
      </c>
      <c r="E28" s="436">
        <f ca="1">VLOOKUP('Liste for tidtaking'!D39,'Liste for tidtaking'!D$5:H$78,5,FALSE)</f>
        <v>2.0029999999999997</v>
      </c>
      <c r="F28" s="13"/>
      <c r="G28" s="13">
        <v>5.2280092592592593E-2</v>
      </c>
      <c r="H28" s="17"/>
      <c r="I28" s="350">
        <f t="shared" si="0"/>
        <v>1.6337528935185183E-2</v>
      </c>
      <c r="J28" s="99">
        <f t="shared" si="1"/>
        <v>4517</v>
      </c>
      <c r="K28">
        <v>21</v>
      </c>
      <c r="L28" s="438">
        <f t="shared" si="2"/>
        <v>0.14583333333333337</v>
      </c>
      <c r="M28" s="495">
        <f t="shared" ca="1" si="3"/>
        <v>8.1565296730829687E-3</v>
      </c>
      <c r="N28" s="99">
        <v>16</v>
      </c>
      <c r="O28" s="439">
        <f t="shared" si="4"/>
        <v>0.35416666666666663</v>
      </c>
      <c r="P28" s="195"/>
      <c r="X28" s="99">
        <f t="shared" si="5"/>
        <v>3670.0625</v>
      </c>
      <c r="Y28">
        <f t="shared" si="8"/>
        <v>21</v>
      </c>
      <c r="Z28" s="195" t="e">
        <f t="shared" si="6"/>
        <v>#DIV/0!</v>
      </c>
    </row>
    <row r="29" spans="2:26" ht="21" thickBot="1" x14ac:dyDescent="0.3">
      <c r="B29" s="16">
        <f t="shared" si="7"/>
        <v>22</v>
      </c>
      <c r="C29" s="106" t="s">
        <v>117</v>
      </c>
      <c r="D29" s="107" t="s">
        <v>118</v>
      </c>
      <c r="E29" s="436">
        <f ca="1">VLOOKUP('Liste for tidtaking'!D41,'Liste for tidtaking'!D$5:H$78,5,FALSE)</f>
        <v>2.2989999999999995</v>
      </c>
      <c r="F29" s="14">
        <v>4.2847222222222224E-2</v>
      </c>
      <c r="G29" s="14"/>
      <c r="H29" s="18"/>
      <c r="I29" s="350">
        <f t="shared" si="0"/>
        <v>1.6479700854700855E-2</v>
      </c>
      <c r="J29" s="99">
        <f t="shared" si="1"/>
        <v>4556.3076923076924</v>
      </c>
      <c r="K29">
        <v>22</v>
      </c>
      <c r="L29" s="438">
        <f t="shared" si="2"/>
        <v>0.10416666666666663</v>
      </c>
      <c r="M29" s="495">
        <f t="shared" ca="1" si="3"/>
        <v>7.1682039385388687E-3</v>
      </c>
      <c r="N29" s="99">
        <v>9</v>
      </c>
      <c r="O29" s="439">
        <f t="shared" si="4"/>
        <v>0.64583333333333326</v>
      </c>
      <c r="P29" s="195"/>
      <c r="X29" s="99">
        <f t="shared" si="5"/>
        <v>3702</v>
      </c>
      <c r="Y29">
        <f t="shared" si="8"/>
        <v>22</v>
      </c>
      <c r="Z29" s="195" t="e">
        <f t="shared" si="6"/>
        <v>#DIV/0!</v>
      </c>
    </row>
    <row r="30" spans="2:26" ht="21" thickBot="1" x14ac:dyDescent="0.25">
      <c r="B30" s="16">
        <f t="shared" si="7"/>
        <v>23</v>
      </c>
      <c r="C30" s="106" t="s">
        <v>109</v>
      </c>
      <c r="D30" s="107" t="s">
        <v>110</v>
      </c>
      <c r="E30" s="436">
        <f ca="1">VLOOKUP('Liste for tidtaking'!D35,'Liste for tidtaking'!D$5:H$78,5,FALSE)</f>
        <v>2.0769999999999995</v>
      </c>
      <c r="F30" s="86">
        <v>5.5428240740740743E-2</v>
      </c>
      <c r="G30" s="86"/>
      <c r="H30" s="13"/>
      <c r="I30" s="350">
        <f t="shared" si="0"/>
        <v>2.1318554131054133E-2</v>
      </c>
      <c r="J30" s="99">
        <f t="shared" si="1"/>
        <v>5894.1538461538466</v>
      </c>
      <c r="K30">
        <v>23</v>
      </c>
      <c r="L30" s="438">
        <f t="shared" si="2"/>
        <v>6.25E-2</v>
      </c>
      <c r="M30" s="495">
        <f t="shared" ca="1" si="3"/>
        <v>1.0264108873882589E-2</v>
      </c>
      <c r="N30" s="99">
        <v>22</v>
      </c>
      <c r="O30" s="439">
        <f t="shared" si="4"/>
        <v>0.10416666666666663</v>
      </c>
      <c r="P30" s="195"/>
      <c r="X30" s="99">
        <f t="shared" si="5"/>
        <v>4789.0000000000009</v>
      </c>
      <c r="Y30">
        <f t="shared" si="8"/>
        <v>23</v>
      </c>
      <c r="Z30" s="195" t="e">
        <f t="shared" si="6"/>
        <v>#DIV/0!</v>
      </c>
    </row>
    <row r="31" spans="2:26" ht="21" thickBot="1" x14ac:dyDescent="0.25">
      <c r="B31" s="16">
        <f t="shared" si="7"/>
        <v>24</v>
      </c>
      <c r="C31" s="106" t="s">
        <v>60</v>
      </c>
      <c r="D31" s="107" t="s">
        <v>61</v>
      </c>
      <c r="E31" s="436">
        <f ca="1">VLOOKUP('Liste for tidtaking'!D5,'Liste for tidtaking'!D$5:H$78,5,FALSE)</f>
        <v>1.4249999999999998</v>
      </c>
      <c r="F31" s="86"/>
      <c r="G31" s="86"/>
      <c r="H31" s="13"/>
      <c r="I31" s="350"/>
      <c r="J31" s="99"/>
      <c r="L31" s="438"/>
      <c r="M31" s="437"/>
      <c r="N31" s="99"/>
      <c r="O31" s="439"/>
      <c r="P31" s="195"/>
      <c r="X31" s="99">
        <f t="shared" si="5"/>
        <v>0</v>
      </c>
      <c r="Y31">
        <f>IF(OR(T31="Brutt",U31="Brutt"),T73+U73,Y30+1)</f>
        <v>24</v>
      </c>
      <c r="Z31" s="195" t="e">
        <f t="shared" si="6"/>
        <v>#DIV/0!</v>
      </c>
    </row>
    <row r="32" spans="2:26" ht="21" thickBot="1" x14ac:dyDescent="0.25">
      <c r="B32" s="16">
        <f t="shared" si="7"/>
        <v>25</v>
      </c>
      <c r="C32" s="106" t="s">
        <v>67</v>
      </c>
      <c r="D32" s="107" t="s">
        <v>68</v>
      </c>
      <c r="E32" s="436">
        <f ca="1">VLOOKUP('Liste for tidtaking'!D7,'Liste for tidtaking'!D$5:H$78,5,FALSE)</f>
        <v>1.5329999999999997</v>
      </c>
      <c r="F32" s="86"/>
      <c r="G32" s="86"/>
      <c r="H32" s="17"/>
      <c r="I32" s="350"/>
      <c r="J32" s="99"/>
      <c r="L32" s="438"/>
      <c r="M32" s="437"/>
      <c r="N32" s="99"/>
      <c r="O32" s="439"/>
      <c r="P32" s="195"/>
      <c r="X32" s="99">
        <f t="shared" si="5"/>
        <v>0</v>
      </c>
      <c r="Y32">
        <v>1</v>
      </c>
      <c r="Z32" s="195" t="e">
        <f t="shared" si="6"/>
        <v>#DIV/0!</v>
      </c>
    </row>
    <row r="33" spans="2:26" ht="21" thickBot="1" x14ac:dyDescent="0.25">
      <c r="B33" s="16">
        <f t="shared" si="7"/>
        <v>26</v>
      </c>
      <c r="C33" s="106" t="s">
        <v>71</v>
      </c>
      <c r="D33" s="107" t="s">
        <v>72</v>
      </c>
      <c r="E33" s="436">
        <f ca="1">VLOOKUP('Liste for tidtaking'!D10,'Liste for tidtaking'!D$5:H$78,5,FALSE)</f>
        <v>1.6049999999999998</v>
      </c>
      <c r="F33" s="86"/>
      <c r="G33" s="86"/>
      <c r="H33" s="17"/>
      <c r="I33" s="350"/>
      <c r="J33" s="99"/>
      <c r="L33" s="438"/>
      <c r="M33" s="437"/>
      <c r="N33" s="99"/>
      <c r="O33" s="439"/>
      <c r="P33" s="195"/>
      <c r="X33" s="99">
        <f t="shared" si="5"/>
        <v>0</v>
      </c>
      <c r="Y33">
        <v>1</v>
      </c>
      <c r="Z33" s="195" t="e">
        <f t="shared" si="6"/>
        <v>#DIV/0!</v>
      </c>
    </row>
    <row r="34" spans="2:26" ht="21" thickBot="1" x14ac:dyDescent="0.25">
      <c r="B34" s="16">
        <f t="shared" si="7"/>
        <v>27</v>
      </c>
      <c r="C34" s="106" t="s">
        <v>73</v>
      </c>
      <c r="D34" s="107" t="s">
        <v>74</v>
      </c>
      <c r="E34" s="436">
        <f ca="1">VLOOKUP('Liste for tidtaking'!D11,'Liste for tidtaking'!D$5:H$78,5,FALSE)</f>
        <v>1.5689999999999997</v>
      </c>
      <c r="F34" s="86"/>
      <c r="G34" s="86"/>
      <c r="H34" s="17"/>
      <c r="I34" s="350"/>
      <c r="J34" s="99"/>
      <c r="L34" s="438"/>
      <c r="M34" s="433"/>
      <c r="N34" s="99"/>
      <c r="O34" s="434"/>
      <c r="P34" s="195"/>
      <c r="X34" s="99">
        <f t="shared" si="5"/>
        <v>0</v>
      </c>
      <c r="Y34">
        <v>1</v>
      </c>
      <c r="Z34" s="195" t="e">
        <f t="shared" si="6"/>
        <v>#DIV/0!</v>
      </c>
    </row>
    <row r="35" spans="2:26" ht="21" thickBot="1" x14ac:dyDescent="0.25">
      <c r="B35" s="16">
        <f t="shared" si="7"/>
        <v>28</v>
      </c>
      <c r="C35" s="106" t="s">
        <v>77</v>
      </c>
      <c r="D35" s="107" t="s">
        <v>78</v>
      </c>
      <c r="E35" s="436">
        <f ca="1">VLOOKUP('Liste for tidtaking'!D13,'Liste for tidtaking'!D$5:H$78,5,FALSE)</f>
        <v>1.5689999999999997</v>
      </c>
      <c r="F35" s="86"/>
      <c r="G35" s="86"/>
      <c r="H35" s="13"/>
      <c r="I35" s="350"/>
      <c r="J35" s="99"/>
      <c r="L35" s="438"/>
      <c r="M35" s="433"/>
      <c r="N35" s="99"/>
      <c r="O35" s="434"/>
      <c r="P35" s="195"/>
    </row>
    <row r="36" spans="2:26" ht="21" thickBot="1" x14ac:dyDescent="0.25">
      <c r="B36" s="16">
        <f t="shared" si="7"/>
        <v>29</v>
      </c>
      <c r="C36" s="106" t="s">
        <v>79</v>
      </c>
      <c r="D36" s="107" t="s">
        <v>80</v>
      </c>
      <c r="E36" s="436">
        <f ca="1">VLOOKUP('Liste for tidtaking'!D15,'Liste for tidtaking'!D$5:H$78,5,FALSE)</f>
        <v>2.1509999999999998</v>
      </c>
      <c r="F36" s="86"/>
      <c r="G36" s="86"/>
      <c r="H36" s="13"/>
      <c r="J36" s="99"/>
      <c r="L36" s="438"/>
      <c r="M36" s="437"/>
      <c r="N36" s="99"/>
      <c r="O36" s="439"/>
      <c r="P36" s="195"/>
    </row>
    <row r="37" spans="2:26" ht="41" thickBot="1" x14ac:dyDescent="0.25">
      <c r="B37" s="16">
        <f t="shared" si="7"/>
        <v>30</v>
      </c>
      <c r="C37" s="106" t="s">
        <v>83</v>
      </c>
      <c r="D37" s="107" t="s">
        <v>84</v>
      </c>
      <c r="E37" s="436">
        <f ca="1">VLOOKUP('Liste for tidtaking'!D18,'Liste for tidtaking'!D$5:H$78,5,FALSE)</f>
        <v>2.0029999999999997</v>
      </c>
      <c r="F37" s="86" t="s">
        <v>206</v>
      </c>
      <c r="G37" s="138" t="s">
        <v>221</v>
      </c>
      <c r="H37" s="17" t="s">
        <v>222</v>
      </c>
      <c r="I37" s="350"/>
      <c r="J37" s="99" t="e">
        <f>(F37-INT(F37))*24*60*60*G$6/F$6+(G37-INT(G37))*24*60*60</f>
        <v>#VALUE!</v>
      </c>
      <c r="K37">
        <v>24</v>
      </c>
      <c r="L37" s="438">
        <f>1-(K37-0.5)/(F$78+G$78)</f>
        <v>2.083333333333337E-2</v>
      </c>
      <c r="M37" s="437" t="e">
        <f ca="1">J37/E37</f>
        <v>#VALUE!</v>
      </c>
      <c r="N37" s="99">
        <v>24</v>
      </c>
      <c r="O37" s="439">
        <f>1-(N37-0.5)/(F$78+G$78)</f>
        <v>2.083333333333337E-2</v>
      </c>
      <c r="P37" s="195"/>
    </row>
    <row r="38" spans="2:26" ht="21" thickBot="1" x14ac:dyDescent="0.25">
      <c r="B38" s="16">
        <f t="shared" si="7"/>
        <v>31</v>
      </c>
      <c r="C38" s="106" t="s">
        <v>85</v>
      </c>
      <c r="D38" s="107" t="s">
        <v>86</v>
      </c>
      <c r="E38" s="436">
        <f ca="1">VLOOKUP('Liste for tidtaking'!D19,'Liste for tidtaking'!D$5:H$78,5,FALSE)</f>
        <v>2.8169999999999993</v>
      </c>
      <c r="F38" s="86"/>
      <c r="G38" s="86"/>
      <c r="H38" s="13"/>
      <c r="J38" s="99"/>
      <c r="L38" s="438"/>
      <c r="M38" s="437"/>
      <c r="N38" s="99"/>
      <c r="O38" s="439"/>
      <c r="P38" s="195"/>
    </row>
    <row r="39" spans="2:26" ht="21" thickBot="1" x14ac:dyDescent="0.25">
      <c r="B39" s="16">
        <f t="shared" si="7"/>
        <v>32</v>
      </c>
      <c r="C39" s="106" t="s">
        <v>87</v>
      </c>
      <c r="D39" s="107" t="s">
        <v>88</v>
      </c>
      <c r="E39" s="436">
        <f ca="1">VLOOKUP('Liste for tidtaking'!D20,'Liste for tidtaking'!D$5:H$78,5,FALSE)</f>
        <v>1.6049999999999998</v>
      </c>
      <c r="F39" s="86"/>
      <c r="G39" s="86"/>
      <c r="H39" s="13"/>
      <c r="I39" s="350"/>
      <c r="J39" s="99"/>
      <c r="L39" s="438"/>
      <c r="M39" s="437"/>
      <c r="N39" s="99"/>
      <c r="O39" s="439"/>
      <c r="P39" s="195"/>
    </row>
    <row r="40" spans="2:26" ht="21" thickBot="1" x14ac:dyDescent="0.25">
      <c r="B40" s="16">
        <f t="shared" si="7"/>
        <v>33</v>
      </c>
      <c r="C40" s="106" t="s">
        <v>89</v>
      </c>
      <c r="D40" s="107" t="s">
        <v>90</v>
      </c>
      <c r="E40" s="436">
        <f ca="1">VLOOKUP('Liste for tidtaking'!D22,'Liste for tidtaking'!D$5:H$78,5,FALSE)</f>
        <v>1.7549999999999999</v>
      </c>
      <c r="F40" s="86"/>
      <c r="G40" s="86" t="s">
        <v>7</v>
      </c>
      <c r="H40" s="13"/>
      <c r="I40" s="350"/>
      <c r="J40" s="99" t="e">
        <f>(F40-INT(F40))*24*60*60*G$6/F$6+(G40-INT(G40))*24*60*60</f>
        <v>#VALUE!</v>
      </c>
      <c r="K40">
        <v>1</v>
      </c>
      <c r="L40" s="438">
        <f>1-(K40-0.5)/(F$78+G$78)</f>
        <v>0.97916666666666663</v>
      </c>
      <c r="M40" s="437" t="e">
        <f ca="1">J40/E40</f>
        <v>#VALUE!</v>
      </c>
      <c r="N40" s="99">
        <v>1</v>
      </c>
      <c r="O40" s="439">
        <f>1-(N40-0.5)/(F$78+G$78)</f>
        <v>0.97916666666666663</v>
      </c>
      <c r="P40" s="195"/>
    </row>
    <row r="41" spans="2:26" ht="21" thickBot="1" x14ac:dyDescent="0.25">
      <c r="B41" s="16">
        <f t="shared" si="7"/>
        <v>34</v>
      </c>
      <c r="C41" s="106" t="s">
        <v>93</v>
      </c>
      <c r="D41" s="107" t="s">
        <v>94</v>
      </c>
      <c r="E41" s="436">
        <f ca="1">VLOOKUP('Liste for tidtaking'!D24,'Liste for tidtaking'!D$5:H$78,5,FALSE)</f>
        <v>1.5329999999999997</v>
      </c>
      <c r="F41" s="86"/>
      <c r="G41" s="86"/>
      <c r="H41" s="17"/>
      <c r="I41" s="350"/>
      <c r="J41" s="99"/>
      <c r="L41" s="438"/>
      <c r="M41" s="437"/>
      <c r="N41" s="99"/>
      <c r="O41" s="439"/>
      <c r="P41" s="195"/>
    </row>
    <row r="42" spans="2:26" ht="21" thickBot="1" x14ac:dyDescent="0.25">
      <c r="B42" s="16">
        <f t="shared" si="7"/>
        <v>35</v>
      </c>
      <c r="C42" s="106" t="s">
        <v>97</v>
      </c>
      <c r="D42" s="107" t="s">
        <v>98</v>
      </c>
      <c r="E42" s="436">
        <f ca="1">VLOOKUP('Liste for tidtaking'!D26,'Liste for tidtaking'!D$5:H$78,5,FALSE)</f>
        <v>2.2989999999999995</v>
      </c>
      <c r="F42" s="86"/>
      <c r="G42" s="86"/>
      <c r="H42" s="13"/>
      <c r="I42" s="350"/>
      <c r="J42" s="99"/>
      <c r="L42" s="438"/>
      <c r="M42" s="437"/>
      <c r="N42" s="99"/>
      <c r="O42" s="439"/>
      <c r="P42" s="195"/>
    </row>
    <row r="43" spans="2:26" ht="21" thickBot="1" x14ac:dyDescent="0.25">
      <c r="B43" s="16">
        <f t="shared" si="7"/>
        <v>36</v>
      </c>
      <c r="C43" s="106" t="s">
        <v>63</v>
      </c>
      <c r="D43" s="107" t="s">
        <v>106</v>
      </c>
      <c r="E43" s="436">
        <f ca="1">VLOOKUP('Liste for tidtaking'!D31,'Liste for tidtaking'!D$5:H$78,5,FALSE)</f>
        <v>1.7549999999999999</v>
      </c>
      <c r="F43" s="86"/>
      <c r="G43" s="86" t="s">
        <v>7</v>
      </c>
      <c r="H43" s="13"/>
      <c r="I43" s="350"/>
      <c r="J43" s="99" t="e">
        <f>(F43-INT(F43))*24*60*60*G$6/F$6+(G43-INT(G43))*24*60*60</f>
        <v>#VALUE!</v>
      </c>
      <c r="K43" s="99">
        <v>4</v>
      </c>
      <c r="L43" s="438">
        <f>1-(K43-0.5)/(F$78+G$78)</f>
        <v>0.85416666666666663</v>
      </c>
      <c r="M43" s="437" t="e">
        <f ca="1">J43/E43</f>
        <v>#VALUE!</v>
      </c>
      <c r="N43" s="99">
        <v>4</v>
      </c>
      <c r="O43" s="439">
        <f>1-(N43-0.5)/(F$78+G$78)</f>
        <v>0.85416666666666663</v>
      </c>
      <c r="P43" s="195"/>
    </row>
    <row r="44" spans="2:26" ht="21" thickBot="1" x14ac:dyDescent="0.25">
      <c r="B44" s="16">
        <f t="shared" si="7"/>
        <v>37</v>
      </c>
      <c r="C44" s="106" t="s">
        <v>63</v>
      </c>
      <c r="D44" s="107" t="s">
        <v>106</v>
      </c>
      <c r="E44" s="436">
        <f ca="1">VLOOKUP('Liste for tidtaking'!D33,'Liste for tidtaking'!D$5:H$78,5,FALSE)</f>
        <v>1.8549999999999998</v>
      </c>
      <c r="F44" s="86"/>
      <c r="G44" s="86"/>
      <c r="H44" s="13"/>
      <c r="L44" s="438"/>
      <c r="M44" s="431"/>
      <c r="N44" s="99"/>
      <c r="O44" s="434"/>
      <c r="P44" s="195"/>
    </row>
    <row r="45" spans="2:26" ht="21" thickBot="1" x14ac:dyDescent="0.25">
      <c r="B45" s="16">
        <f t="shared" si="7"/>
        <v>38</v>
      </c>
      <c r="C45" s="106" t="s">
        <v>107</v>
      </c>
      <c r="D45" s="107" t="s">
        <v>108</v>
      </c>
      <c r="E45" s="436">
        <f ca="1">VLOOKUP('Liste for tidtaking'!D34,'Liste for tidtaking'!D$5:H$78,5,FALSE)</f>
        <v>1.6549999999999998</v>
      </c>
      <c r="F45" s="86"/>
      <c r="G45" s="86"/>
      <c r="H45" s="13"/>
      <c r="I45" s="350"/>
      <c r="J45" s="99"/>
      <c r="L45" s="438"/>
      <c r="M45" s="437"/>
      <c r="N45" s="99"/>
      <c r="O45" s="439"/>
      <c r="P45" s="195"/>
    </row>
    <row r="46" spans="2:26" ht="21" thickBot="1" x14ac:dyDescent="0.25">
      <c r="B46" s="16">
        <f t="shared" si="7"/>
        <v>39</v>
      </c>
      <c r="C46" s="106" t="s">
        <v>111</v>
      </c>
      <c r="D46" s="107" t="s">
        <v>112</v>
      </c>
      <c r="E46" s="436">
        <f ca="1">VLOOKUP('Liste for tidtaking'!D36,'Liste for tidtaking'!D$5:H$78,5,FALSE)</f>
        <v>1.4609999999999999</v>
      </c>
      <c r="F46" s="86"/>
      <c r="G46" s="86"/>
      <c r="H46" s="13"/>
      <c r="I46" s="350"/>
      <c r="J46" s="99"/>
      <c r="L46" s="438"/>
      <c r="M46" s="437"/>
      <c r="N46" s="99"/>
      <c r="O46" s="439"/>
      <c r="P46" s="195"/>
    </row>
    <row r="47" spans="2:26" ht="21" thickBot="1" x14ac:dyDescent="0.25">
      <c r="B47" s="16">
        <f t="shared" si="7"/>
        <v>40</v>
      </c>
      <c r="C47" s="106" t="s">
        <v>113</v>
      </c>
      <c r="D47" s="107" t="s">
        <v>114</v>
      </c>
      <c r="E47" s="436">
        <f ca="1">VLOOKUP('Liste for tidtaking'!D38,'Liste for tidtaking'!D$5:H$78,5,FALSE)</f>
        <v>2.6998000000000002</v>
      </c>
      <c r="F47" s="13"/>
      <c r="G47" s="137"/>
      <c r="H47" s="17"/>
      <c r="I47" s="350"/>
      <c r="J47" s="99"/>
      <c r="L47" s="438"/>
      <c r="M47" s="437"/>
      <c r="N47" s="99"/>
      <c r="O47" s="439"/>
      <c r="P47" s="195"/>
    </row>
    <row r="48" spans="2:26" ht="21" thickBot="1" x14ac:dyDescent="0.25">
      <c r="B48" s="16">
        <f t="shared" si="7"/>
        <v>41</v>
      </c>
      <c r="C48" s="106" t="s">
        <v>125</v>
      </c>
      <c r="D48" s="107" t="s">
        <v>126</v>
      </c>
      <c r="E48" s="436">
        <f ca="1">VLOOKUP('Liste for tidtaking'!D47,'Liste for tidtaking'!D$5:H$78,5,FALSE)</f>
        <v>1.9489999999999998</v>
      </c>
      <c r="F48" s="13"/>
      <c r="G48" s="13"/>
      <c r="H48" s="17"/>
      <c r="I48" s="350"/>
      <c r="J48" s="99"/>
      <c r="L48" s="438"/>
      <c r="M48" s="437"/>
      <c r="N48" s="99"/>
      <c r="O48" s="439"/>
      <c r="P48" s="195"/>
    </row>
    <row r="49" spans="2:16" ht="21" thickBot="1" x14ac:dyDescent="0.25">
      <c r="B49" s="16">
        <f t="shared" si="7"/>
        <v>42</v>
      </c>
      <c r="C49" s="106" t="s">
        <v>129</v>
      </c>
      <c r="D49" s="107" t="s">
        <v>130</v>
      </c>
      <c r="E49" s="436">
        <f ca="1">VLOOKUP('Liste for tidtaking'!D49,'Liste for tidtaking'!D$5:H$78,5,FALSE)</f>
        <v>2.0769999999999995</v>
      </c>
      <c r="F49" s="13"/>
      <c r="G49" s="13"/>
      <c r="H49" s="13"/>
      <c r="I49" s="350"/>
      <c r="J49" s="99"/>
      <c r="L49" s="438"/>
      <c r="M49" s="433"/>
      <c r="N49" s="99"/>
      <c r="O49" s="434"/>
      <c r="P49" s="195"/>
    </row>
    <row r="50" spans="2:16" ht="21" thickBot="1" x14ac:dyDescent="0.25">
      <c r="B50" s="16">
        <f t="shared" si="7"/>
        <v>43</v>
      </c>
      <c r="C50" s="106" t="s">
        <v>131</v>
      </c>
      <c r="D50" s="107" t="s">
        <v>132</v>
      </c>
      <c r="E50" s="436">
        <f ca="1">VLOOKUP('Liste for tidtaking'!D50,'Liste for tidtaking'!D$5:H$78,5,FALSE)</f>
        <v>1.6549999999999998</v>
      </c>
      <c r="F50" s="13"/>
      <c r="G50" s="13"/>
      <c r="H50" s="13"/>
      <c r="I50" s="350"/>
      <c r="J50" s="99"/>
      <c r="L50" s="438"/>
      <c r="M50" s="437"/>
      <c r="N50" s="99"/>
      <c r="O50" s="439"/>
      <c r="P50" s="195"/>
    </row>
    <row r="51" spans="2:16" ht="21" thickBot="1" x14ac:dyDescent="0.25">
      <c r="B51" s="16">
        <f t="shared" si="7"/>
        <v>44</v>
      </c>
      <c r="C51" s="106" t="s">
        <v>135</v>
      </c>
      <c r="D51" s="107" t="s">
        <v>136</v>
      </c>
      <c r="E51" s="436">
        <f ca="1">VLOOKUP('Liste for tidtaking'!D52,'Liste for tidtaking'!D$5:H$78,5,FALSE)</f>
        <v>1.3989999999999998</v>
      </c>
      <c r="F51" s="13"/>
      <c r="G51" s="13"/>
      <c r="H51" s="13"/>
      <c r="I51" s="350"/>
      <c r="J51" s="99"/>
      <c r="L51" s="438"/>
      <c r="M51" s="437"/>
      <c r="N51" s="99"/>
      <c r="O51" s="439"/>
      <c r="P51" s="195"/>
    </row>
    <row r="52" spans="2:16" ht="21" thickBot="1" x14ac:dyDescent="0.25">
      <c r="B52" s="16">
        <f t="shared" si="7"/>
        <v>45</v>
      </c>
      <c r="C52" s="106" t="s">
        <v>73</v>
      </c>
      <c r="D52" s="107" t="s">
        <v>140</v>
      </c>
      <c r="E52" s="436">
        <f ca="1">VLOOKUP('Liste for tidtaking'!D55,'Liste for tidtaking'!D$5:H$78,5,FALSE)</f>
        <v>1.7049999999999998</v>
      </c>
      <c r="F52" s="13"/>
      <c r="G52" s="13"/>
      <c r="H52" s="13"/>
      <c r="I52" s="350"/>
      <c r="J52" s="99"/>
      <c r="L52" s="438"/>
      <c r="M52" s="433"/>
      <c r="N52" s="99"/>
      <c r="O52" s="432"/>
      <c r="P52" s="195"/>
    </row>
    <row r="53" spans="2:16" ht="21" thickBot="1" x14ac:dyDescent="0.3">
      <c r="B53" s="16">
        <f t="shared" si="7"/>
        <v>46</v>
      </c>
      <c r="C53" s="106" t="s">
        <v>143</v>
      </c>
      <c r="D53" s="107" t="s">
        <v>144</v>
      </c>
      <c r="E53" s="436">
        <f ca="1">VLOOKUP('Liste for tidtaking'!D57,'Liste for tidtaking'!D$5:H$78,5,FALSE)</f>
        <v>1.8049999999999997</v>
      </c>
      <c r="F53" s="14"/>
      <c r="G53" s="14" t="s">
        <v>7</v>
      </c>
      <c r="H53" s="13"/>
      <c r="I53" s="350"/>
      <c r="J53" s="99" t="e">
        <f>(F53-INT(F53))*24*60*60*G$6/F$6+(G53-INT(G53))*24*60*60</f>
        <v>#VALUE!</v>
      </c>
      <c r="K53">
        <v>4</v>
      </c>
      <c r="L53" s="438">
        <f>1-(K53-0.5)/(F$78+G$78)</f>
        <v>0.85416666666666663</v>
      </c>
      <c r="M53" s="437" t="e">
        <f ca="1">J53/E53</f>
        <v>#VALUE!</v>
      </c>
      <c r="N53" s="99">
        <v>4</v>
      </c>
      <c r="O53" s="439">
        <f>1-(N53-0.5)/(F$78+G$78)</f>
        <v>0.85416666666666663</v>
      </c>
      <c r="P53" s="195"/>
    </row>
    <row r="54" spans="2:16" ht="21" thickBot="1" x14ac:dyDescent="0.25">
      <c r="B54" s="16">
        <f t="shared" si="7"/>
        <v>47</v>
      </c>
      <c r="C54" s="106" t="s">
        <v>145</v>
      </c>
      <c r="D54" s="107" t="s">
        <v>146</v>
      </c>
      <c r="E54" s="436">
        <f ca="1">VLOOKUP('Liste for tidtaking'!D58,'Liste for tidtaking'!D$5:H$78,5,FALSE)</f>
        <v>1.5689999999999997</v>
      </c>
      <c r="F54" s="13"/>
      <c r="G54" s="13"/>
      <c r="H54" s="13"/>
      <c r="I54" s="350"/>
      <c r="J54" s="99"/>
      <c r="L54" s="438"/>
      <c r="M54" s="437"/>
      <c r="N54" s="99"/>
      <c r="O54" s="439"/>
      <c r="P54" s="195"/>
    </row>
    <row r="55" spans="2:16" ht="21" thickBot="1" x14ac:dyDescent="0.25">
      <c r="B55" s="16">
        <f t="shared" si="7"/>
        <v>48</v>
      </c>
      <c r="C55" s="106" t="s">
        <v>79</v>
      </c>
      <c r="D55" s="107" t="s">
        <v>147</v>
      </c>
      <c r="E55" s="436">
        <f ca="1">VLOOKUP('Liste for tidtaking'!D59,'Liste for tidtaking'!D$5:H$78,5,FALSE)</f>
        <v>1.9289999999999998</v>
      </c>
      <c r="F55" s="13"/>
      <c r="G55" s="13"/>
      <c r="H55" s="13"/>
      <c r="I55" s="350"/>
      <c r="J55" s="99"/>
      <c r="L55" s="438"/>
      <c r="M55" s="433"/>
      <c r="N55" s="99"/>
      <c r="O55" s="439"/>
      <c r="P55" s="195"/>
    </row>
    <row r="56" spans="2:16" ht="21" thickBot="1" x14ac:dyDescent="0.3">
      <c r="B56" s="16">
        <f t="shared" si="7"/>
        <v>49</v>
      </c>
      <c r="C56" s="106" t="s">
        <v>328</v>
      </c>
      <c r="D56" s="107" t="s">
        <v>151</v>
      </c>
      <c r="E56" s="436">
        <f ca="1">VLOOKUP('Liste for tidtaking'!D62,'Liste for tidtaking'!D$5:H$78,5,FALSE)</f>
        <v>1.8065999999999998</v>
      </c>
      <c r="F56" s="18"/>
      <c r="G56" s="18"/>
      <c r="H56" s="136"/>
      <c r="I56" s="350"/>
      <c r="J56" s="99"/>
      <c r="L56" s="438"/>
      <c r="M56" s="437"/>
      <c r="N56" s="99"/>
      <c r="O56" s="439"/>
      <c r="P56" s="195"/>
    </row>
    <row r="57" spans="2:16" ht="21" thickBot="1" x14ac:dyDescent="0.25">
      <c r="B57" s="16">
        <f t="shared" si="7"/>
        <v>50</v>
      </c>
      <c r="C57" s="106" t="s">
        <v>154</v>
      </c>
      <c r="D57" s="107" t="s">
        <v>155</v>
      </c>
      <c r="E57" s="436">
        <f ca="1">VLOOKUP('Liste for tidtaking'!D64,'Liste for tidtaking'!D$5:H$78,5,FALSE)</f>
        <v>1.9489999999999998</v>
      </c>
      <c r="F57" s="13"/>
      <c r="G57" s="13"/>
      <c r="H57" s="13"/>
      <c r="I57" s="350"/>
      <c r="J57" s="99"/>
      <c r="L57" s="438"/>
      <c r="M57" s="437"/>
      <c r="N57" s="99"/>
      <c r="O57" s="439"/>
      <c r="P57" s="195"/>
    </row>
    <row r="58" spans="2:16" ht="21" thickBot="1" x14ac:dyDescent="0.3">
      <c r="B58" s="16">
        <f t="shared" si="7"/>
        <v>51</v>
      </c>
      <c r="C58" s="113" t="s">
        <v>156</v>
      </c>
      <c r="D58" s="108" t="s">
        <v>157</v>
      </c>
      <c r="E58" s="436">
        <f ca="1">VLOOKUP('Liste for tidtaking'!D65,'Liste for tidtaking'!D$5:H$78,5,FALSE)</f>
        <v>1.8777999999999997</v>
      </c>
      <c r="F58" s="18"/>
      <c r="G58" s="18"/>
      <c r="H58" s="136"/>
      <c r="I58" s="350"/>
      <c r="J58" s="99"/>
      <c r="L58" s="438"/>
      <c r="M58" s="433"/>
      <c r="N58" s="99"/>
      <c r="O58" s="434"/>
      <c r="P58" s="195"/>
    </row>
    <row r="59" spans="2:16" ht="21" thickBot="1" x14ac:dyDescent="0.25">
      <c r="B59" s="16">
        <f t="shared" si="7"/>
        <v>52</v>
      </c>
      <c r="C59" s="113" t="s">
        <v>158</v>
      </c>
      <c r="D59" s="108" t="s">
        <v>159</v>
      </c>
      <c r="E59" s="436">
        <f ca="1">VLOOKUP('Liste for tidtaking'!D66,'Liste for tidtaking'!D$5:H$78,5,FALSE)</f>
        <v>1.6833999999999998</v>
      </c>
      <c r="F59" s="13"/>
      <c r="G59" s="537"/>
      <c r="H59" s="13"/>
      <c r="I59" s="350"/>
      <c r="J59" s="99"/>
      <c r="L59" s="438"/>
      <c r="M59" s="437"/>
      <c r="N59" s="99"/>
      <c r="O59" s="439"/>
      <c r="P59" s="195"/>
    </row>
    <row r="60" spans="2:16" ht="21" thickBot="1" x14ac:dyDescent="0.25">
      <c r="B60" s="16">
        <f t="shared" si="7"/>
        <v>53</v>
      </c>
      <c r="C60" s="113" t="s">
        <v>160</v>
      </c>
      <c r="D60" s="108" t="s">
        <v>161</v>
      </c>
      <c r="E60" s="436">
        <f ca="1">VLOOKUP('Liste for tidtaking'!D68,'Liste for tidtaking'!D$5:H$78,5,FALSE)</f>
        <v>2.2249999999999996</v>
      </c>
      <c r="F60" s="13"/>
      <c r="G60" s="13"/>
      <c r="H60" s="13"/>
      <c r="I60" s="350"/>
      <c r="J60" s="99"/>
      <c r="L60" s="438"/>
      <c r="M60" s="437"/>
      <c r="N60" s="99"/>
      <c r="O60" s="439"/>
      <c r="P60" s="195"/>
    </row>
    <row r="61" spans="2:16" ht="21" thickBot="1" x14ac:dyDescent="0.25">
      <c r="B61" s="16">
        <f t="shared" si="7"/>
        <v>54</v>
      </c>
      <c r="C61" s="113" t="s">
        <v>164</v>
      </c>
      <c r="D61" s="108" t="s">
        <v>165</v>
      </c>
      <c r="E61" s="436">
        <f ca="1">VLOOKUP('Liste for tidtaking'!D70,'Liste for tidtaking'!D$5:H$78,5,FALSE)</f>
        <v>1.4969999999999999</v>
      </c>
      <c r="F61" s="13"/>
      <c r="G61" s="13"/>
      <c r="H61" s="13"/>
      <c r="I61" s="350"/>
      <c r="J61" s="99"/>
      <c r="L61" s="438"/>
      <c r="M61" s="437"/>
      <c r="N61" s="99"/>
      <c r="O61" s="439"/>
      <c r="P61" s="195"/>
    </row>
    <row r="62" spans="2:16" ht="21" thickBot="1" x14ac:dyDescent="0.3">
      <c r="B62" s="16">
        <f t="shared" si="7"/>
        <v>55</v>
      </c>
      <c r="C62" s="108" t="s">
        <v>167</v>
      </c>
      <c r="D62" s="108" t="s">
        <v>168</v>
      </c>
      <c r="E62" s="436">
        <f ca="1">VLOOKUP('Liste for tidtaking'!D73,'Liste for tidtaking'!D$5:H$78,5,FALSE)</f>
        <v>2.2989999999999995</v>
      </c>
      <c r="F62" s="18"/>
      <c r="G62" s="137"/>
      <c r="H62" s="136"/>
      <c r="I62" s="350"/>
      <c r="J62" s="99"/>
      <c r="L62" s="438"/>
      <c r="M62" s="437"/>
      <c r="N62" s="99"/>
      <c r="O62" s="439"/>
      <c r="P62" s="195"/>
    </row>
    <row r="63" spans="2:16" ht="21" thickBot="1" x14ac:dyDescent="0.3">
      <c r="B63" s="16">
        <f t="shared" si="7"/>
        <v>56</v>
      </c>
      <c r="C63" s="108" t="s">
        <v>171</v>
      </c>
      <c r="D63" s="108" t="s">
        <v>172</v>
      </c>
      <c r="E63" s="436">
        <f ca="1">VLOOKUP('Liste for tidtaking'!D75,'Liste for tidtaking'!D$5:H$78,5,FALSE)</f>
        <v>1.8549999999999998</v>
      </c>
      <c r="F63" s="18"/>
      <c r="G63" s="18"/>
      <c r="H63" s="136"/>
      <c r="I63" s="350"/>
      <c r="J63" s="99"/>
      <c r="L63" s="438"/>
      <c r="M63" s="437"/>
      <c r="N63" s="99"/>
      <c r="O63" s="439"/>
      <c r="P63" s="195"/>
    </row>
    <row r="64" spans="2:16" ht="19" x14ac:dyDescent="0.25">
      <c r="B64" s="348"/>
      <c r="C64" s="39"/>
      <c r="D64" s="39"/>
      <c r="E64" s="39"/>
      <c r="F64" s="227"/>
      <c r="G64" s="227"/>
      <c r="H64" s="349"/>
      <c r="P64" s="195"/>
    </row>
    <row r="65" spans="2:17" ht="19" x14ac:dyDescent="0.25">
      <c r="B65" s="348"/>
      <c r="C65" s="39"/>
      <c r="D65" s="39"/>
      <c r="E65" s="39"/>
      <c r="F65" s="227"/>
      <c r="G65" s="227"/>
      <c r="H65" s="349"/>
      <c r="P65" s="195"/>
    </row>
    <row r="66" spans="2:17" ht="19" x14ac:dyDescent="0.25">
      <c r="B66" s="348"/>
      <c r="C66" s="39"/>
      <c r="D66" s="39"/>
      <c r="E66" s="39"/>
      <c r="F66" s="227"/>
      <c r="G66" s="227"/>
      <c r="H66" s="349"/>
      <c r="P66" s="195"/>
    </row>
    <row r="67" spans="2:17" ht="19" x14ac:dyDescent="0.25">
      <c r="B67" s="348"/>
      <c r="C67" s="39"/>
      <c r="D67" s="39"/>
      <c r="E67" s="39"/>
      <c r="F67" s="227"/>
      <c r="G67" s="227"/>
      <c r="H67" s="349"/>
      <c r="P67" s="195"/>
    </row>
    <row r="68" spans="2:17" ht="19" x14ac:dyDescent="0.25">
      <c r="B68" s="348"/>
      <c r="C68" s="39"/>
      <c r="D68" s="39"/>
      <c r="E68" s="39"/>
      <c r="F68" s="227"/>
      <c r="G68" s="227"/>
      <c r="H68" s="349"/>
      <c r="P68" s="195"/>
    </row>
    <row r="69" spans="2:17" ht="19" x14ac:dyDescent="0.25">
      <c r="B69" s="348"/>
      <c r="C69" s="39"/>
      <c r="D69" s="39"/>
      <c r="E69" s="39"/>
      <c r="F69" s="227"/>
      <c r="G69" s="227"/>
      <c r="H69" s="349"/>
      <c r="P69" s="195"/>
    </row>
    <row r="70" spans="2:17" ht="19" x14ac:dyDescent="0.25">
      <c r="B70" s="348"/>
      <c r="C70" s="39"/>
      <c r="D70" s="39"/>
      <c r="E70" s="39"/>
      <c r="F70" s="227"/>
      <c r="G70" s="227"/>
      <c r="H70" s="349"/>
      <c r="P70" s="195"/>
    </row>
    <row r="71" spans="2:17" ht="19" x14ac:dyDescent="0.25">
      <c r="B71" s="348"/>
      <c r="C71" s="39"/>
      <c r="D71" s="39"/>
      <c r="E71" s="39"/>
      <c r="F71" s="227"/>
      <c r="G71" s="227"/>
      <c r="H71" s="349"/>
      <c r="P71" s="195"/>
    </row>
    <row r="72" spans="2:17" x14ac:dyDescent="0.2">
      <c r="B72" s="15"/>
    </row>
    <row r="73" spans="2:17" x14ac:dyDescent="0.2">
      <c r="B73" s="15"/>
      <c r="F73" s="196"/>
      <c r="G73" s="196"/>
    </row>
    <row r="74" spans="2:17" x14ac:dyDescent="0.2">
      <c r="B74" s="15"/>
    </row>
    <row r="76" spans="2:17" ht="19" x14ac:dyDescent="0.25">
      <c r="D76" s="39"/>
      <c r="E76" s="39"/>
      <c r="F76" s="103"/>
      <c r="G76" s="103"/>
      <c r="Q76" s="114"/>
    </row>
    <row r="78" spans="2:17" x14ac:dyDescent="0.2">
      <c r="D78" t="s">
        <v>173</v>
      </c>
      <c r="F78" s="196">
        <f>COUNT(F8:F77)+COUNTIF(F8:F77,"Brutt")+COUNTIF(F8:F77,"(*)")</f>
        <v>6</v>
      </c>
      <c r="G78" s="196">
        <f>COUNT(G8:G77)+COUNTIF(G8:G77,"Brutt")+COUNTIF(G8:G77,"(*)")</f>
        <v>18</v>
      </c>
    </row>
    <row r="79" spans="2:17" x14ac:dyDescent="0.2">
      <c r="F79" s="15" t="s">
        <v>212</v>
      </c>
      <c r="G79" s="15" t="s">
        <v>213</v>
      </c>
      <c r="H79" s="38" t="s">
        <v>214</v>
      </c>
    </row>
    <row r="80" spans="2:17" ht="20" x14ac:dyDescent="0.25">
      <c r="D80" s="39" t="s">
        <v>215</v>
      </c>
      <c r="E80" s="39"/>
      <c r="F80" s="103">
        <f>IF(SUM(F8:F76)=0," ",AVERAGE(F8:F76))</f>
        <v>4.1615740740740745E-2</v>
      </c>
      <c r="G80" s="103">
        <f>IF(SUM(G8:G76)=0," ",AVERAGE(G8:G76))</f>
        <v>3.983667695473251E-2</v>
      </c>
      <c r="H80" s="103">
        <f>IF(SUM(F8:G76)=0," ",AVERAGE(F8:H76))</f>
        <v>4.0223429951690821E-2</v>
      </c>
    </row>
  </sheetData>
  <autoFilter ref="C7:O61" xr:uid="{49D260A0-BDB6-EB4D-BEE0-A0F8CB2E30FD}">
    <sortState xmlns:xlrd2="http://schemas.microsoft.com/office/spreadsheetml/2017/richdata2" ref="C8:O63">
      <sortCondition ref="I7:I63"/>
    </sortState>
  </autoFilter>
  <phoneticPr fontId="27" type="noConversion"/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36EAD-FF93-B648-B3A4-985E06374B66}">
  <dimension ref="B3:W80"/>
  <sheetViews>
    <sheetView workbookViewId="0">
      <selection activeCell="E57" sqref="E57"/>
    </sheetView>
  </sheetViews>
  <sheetFormatPr baseColWidth="10" defaultColWidth="10.83203125" defaultRowHeight="16" x14ac:dyDescent="0.2"/>
  <cols>
    <col min="3" max="3" width="14.5" customWidth="1"/>
    <col min="4" max="5" width="20.1640625" customWidth="1"/>
    <col min="6" max="7" width="19.1640625" style="15" customWidth="1"/>
    <col min="8" max="8" width="17.6640625" customWidth="1"/>
    <col min="10" max="10" width="0" hidden="1" customWidth="1"/>
    <col min="18" max="18" width="18.83203125" customWidth="1"/>
  </cols>
  <sheetData>
    <row r="3" spans="2:23" ht="26" x14ac:dyDescent="0.3">
      <c r="B3" s="21" t="s">
        <v>223</v>
      </c>
      <c r="C3" s="265" t="s">
        <v>118</v>
      </c>
    </row>
    <row r="4" spans="2:23" ht="17" thickBot="1" x14ac:dyDescent="0.25">
      <c r="B4" s="15"/>
    </row>
    <row r="5" spans="2:23" ht="54" customHeight="1" thickBot="1" x14ac:dyDescent="0.25">
      <c r="B5" s="12" t="s">
        <v>197</v>
      </c>
      <c r="C5" s="203" t="s">
        <v>57</v>
      </c>
      <c r="D5" s="204" t="s">
        <v>58</v>
      </c>
      <c r="E5" s="203" t="s">
        <v>307</v>
      </c>
      <c r="F5" s="205" t="s">
        <v>226</v>
      </c>
      <c r="G5" s="204" t="s">
        <v>227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2:23" ht="22" customHeight="1" thickBot="1" x14ac:dyDescent="0.25">
      <c r="B6" s="22"/>
      <c r="C6" s="198"/>
      <c r="D6" s="198"/>
      <c r="E6" s="198"/>
      <c r="F6" s="226">
        <v>2.8</v>
      </c>
      <c r="G6" s="204">
        <v>2.8</v>
      </c>
      <c r="H6" s="204"/>
      <c r="J6" s="194"/>
      <c r="K6" s="194"/>
      <c r="M6" s="431"/>
      <c r="O6" s="432"/>
    </row>
    <row r="7" spans="2:23" ht="20" thickBot="1" x14ac:dyDescent="0.3">
      <c r="B7" s="22"/>
      <c r="C7" s="109"/>
      <c r="D7" s="105"/>
      <c r="E7" s="105"/>
      <c r="F7" s="12"/>
      <c r="G7" s="12"/>
      <c r="H7" s="12"/>
      <c r="Q7" s="111" t="s">
        <v>201</v>
      </c>
    </row>
    <row r="8" spans="2:23" ht="21" thickBot="1" x14ac:dyDescent="0.3">
      <c r="B8" s="16">
        <v>1</v>
      </c>
      <c r="C8" s="106" t="s">
        <v>127</v>
      </c>
      <c r="D8" s="107" t="s">
        <v>128</v>
      </c>
      <c r="E8" s="436">
        <f ca="1">VLOOKUP('Liste for tidtaking'!D48,'Liste for tidtaking'!D$5:H$78,5,FALSE)</f>
        <v>1.4969999999999999</v>
      </c>
      <c r="F8" s="13">
        <v>1.9745370370370371E-2</v>
      </c>
      <c r="G8" s="13"/>
      <c r="H8" s="13"/>
      <c r="I8" s="350">
        <f t="shared" ref="I8:I31" si="0">IF(F8&gt;0,F8/F$6,G8/G$6)</f>
        <v>7.0519179894179907E-3</v>
      </c>
      <c r="J8" s="99">
        <f t="shared" ref="J8:J31" si="1">(F8-INT(F8))*24*60*60*G$6/F$6+(G8-INT(G8))*24*60*60</f>
        <v>1705.9999999999998</v>
      </c>
      <c r="K8">
        <v>1</v>
      </c>
      <c r="L8" s="438">
        <f t="shared" ref="L8:L31" si="2">1-(K8-0.5)/(F$78+G$78)</f>
        <v>0.97916666666666663</v>
      </c>
      <c r="M8" s="495">
        <f t="shared" ref="M8:M31" ca="1" si="3">I8/E8</f>
        <v>4.7107000597314567E-3</v>
      </c>
      <c r="N8" s="99">
        <v>3</v>
      </c>
      <c r="O8" s="439">
        <f t="shared" ref="O8:O31" si="4">1-(N8-0.5)/(F$78+G$78)</f>
        <v>0.89583333333333337</v>
      </c>
      <c r="Q8" s="110" t="s">
        <v>202</v>
      </c>
      <c r="R8" s="110"/>
      <c r="S8" s="111" t="s">
        <v>203</v>
      </c>
      <c r="T8" s="110"/>
      <c r="U8" s="110" t="s">
        <v>204</v>
      </c>
      <c r="V8" s="110"/>
      <c r="W8" s="112"/>
    </row>
    <row r="9" spans="2:23" ht="21" customHeight="1" thickBot="1" x14ac:dyDescent="0.3">
      <c r="B9" s="16">
        <f t="shared" ref="B9:B63" si="5">B8+1</f>
        <v>2</v>
      </c>
      <c r="C9" s="106" t="s">
        <v>65</v>
      </c>
      <c r="D9" s="107" t="s">
        <v>66</v>
      </c>
      <c r="E9" s="436">
        <f ca="1">VLOOKUP('Liste for tidtaking'!D6,'Liste for tidtaking'!D$5:H$78,5,FALSE)</f>
        <v>1.5689999999999997</v>
      </c>
      <c r="F9" s="86">
        <v>2.0439814814814813E-2</v>
      </c>
      <c r="G9" s="86"/>
      <c r="H9" s="13"/>
      <c r="I9" s="350">
        <f t="shared" si="0"/>
        <v>7.2999338624338628E-3</v>
      </c>
      <c r="J9" s="99">
        <f t="shared" si="1"/>
        <v>1765.9999999999998</v>
      </c>
      <c r="K9">
        <v>2</v>
      </c>
      <c r="L9" s="438">
        <f t="shared" si="2"/>
        <v>0.9375</v>
      </c>
      <c r="M9" s="495">
        <f t="shared" ca="1" si="3"/>
        <v>4.652602844126108E-3</v>
      </c>
      <c r="N9" s="99">
        <v>4</v>
      </c>
      <c r="O9" s="439">
        <f t="shared" si="4"/>
        <v>0.85416666666666663</v>
      </c>
      <c r="Q9" s="110" t="s">
        <v>205</v>
      </c>
      <c r="R9" s="110"/>
      <c r="S9" s="111" t="s">
        <v>206</v>
      </c>
      <c r="T9" s="80"/>
      <c r="U9" s="80"/>
    </row>
    <row r="10" spans="2:23" ht="21" customHeight="1" thickBot="1" x14ac:dyDescent="0.3">
      <c r="B10" s="16">
        <f t="shared" si="5"/>
        <v>3</v>
      </c>
      <c r="C10" s="106" t="s">
        <v>137</v>
      </c>
      <c r="D10" s="107" t="s">
        <v>321</v>
      </c>
      <c r="E10" s="436">
        <f ca="1">VLOOKUP('Liste for tidtaking'!D54,'Liste for tidtaking'!D$5:H$78,5,FALSE)</f>
        <v>1.5329999999999997</v>
      </c>
      <c r="F10" s="13">
        <v>2.2152777777777778E-2</v>
      </c>
      <c r="G10" s="13"/>
      <c r="H10" s="13"/>
      <c r="I10" s="350">
        <f t="shared" si="0"/>
        <v>7.9117063492063506E-3</v>
      </c>
      <c r="J10" s="99">
        <f t="shared" si="1"/>
        <v>1914.0000000000005</v>
      </c>
      <c r="K10">
        <v>3</v>
      </c>
      <c r="L10" s="438">
        <f t="shared" si="2"/>
        <v>0.89583333333333337</v>
      </c>
      <c r="M10" s="495">
        <f t="shared" ca="1" si="3"/>
        <v>5.160930430010667E-3</v>
      </c>
      <c r="N10" s="99">
        <v>7</v>
      </c>
      <c r="O10" s="439">
        <f t="shared" si="4"/>
        <v>0.72916666666666674</v>
      </c>
      <c r="Q10" s="110" t="s">
        <v>179</v>
      </c>
      <c r="R10" s="110"/>
      <c r="S10" s="111" t="s">
        <v>7</v>
      </c>
      <c r="T10" s="80"/>
      <c r="U10" s="80"/>
    </row>
    <row r="11" spans="2:23" ht="21" thickBot="1" x14ac:dyDescent="0.25">
      <c r="B11" s="16">
        <f t="shared" si="5"/>
        <v>4</v>
      </c>
      <c r="C11" s="106" t="s">
        <v>119</v>
      </c>
      <c r="D11" s="107" t="s">
        <v>120</v>
      </c>
      <c r="E11" s="436">
        <f ca="1">VLOOKUP('Liste for tidtaking'!D42,'Liste for tidtaking'!D$5:H$78,5,FALSE)</f>
        <v>1.6549999999999998</v>
      </c>
      <c r="F11" s="13">
        <v>2.2337962962962962E-2</v>
      </c>
      <c r="G11" s="13"/>
      <c r="H11" s="19"/>
      <c r="I11" s="350">
        <f t="shared" si="0"/>
        <v>7.9778439153439153E-3</v>
      </c>
      <c r="J11" s="99">
        <f t="shared" si="1"/>
        <v>1929.9999999999998</v>
      </c>
      <c r="K11">
        <v>4</v>
      </c>
      <c r="L11" s="438">
        <f t="shared" si="2"/>
        <v>0.85416666666666663</v>
      </c>
      <c r="M11" s="495">
        <f t="shared" ca="1" si="3"/>
        <v>4.8204494956760827E-3</v>
      </c>
      <c r="N11" s="99">
        <v>5</v>
      </c>
      <c r="O11" s="439">
        <f t="shared" si="4"/>
        <v>0.8125</v>
      </c>
    </row>
    <row r="12" spans="2:23" ht="21" thickBot="1" x14ac:dyDescent="0.3">
      <c r="B12" s="16">
        <f t="shared" si="5"/>
        <v>5</v>
      </c>
      <c r="C12" s="106" t="s">
        <v>121</v>
      </c>
      <c r="D12" s="107" t="s">
        <v>122</v>
      </c>
      <c r="E12" s="436">
        <f ca="1">VLOOKUP('Liste for tidtaking'!D43,'Liste for tidtaking'!D$5:H$78,5,FALSE)</f>
        <v>1.4609999999999999</v>
      </c>
      <c r="F12" s="13">
        <v>2.2581018518518518E-2</v>
      </c>
      <c r="G12" s="13"/>
      <c r="H12" s="17"/>
      <c r="I12" s="350">
        <f t="shared" si="0"/>
        <v>8.0646494708994706E-3</v>
      </c>
      <c r="J12" s="99">
        <f t="shared" si="1"/>
        <v>1950.9999999999998</v>
      </c>
      <c r="K12">
        <v>5</v>
      </c>
      <c r="L12" s="438">
        <f t="shared" si="2"/>
        <v>0.8125</v>
      </c>
      <c r="M12" s="495">
        <f t="shared" ca="1" si="3"/>
        <v>5.5199517254616503E-3</v>
      </c>
      <c r="N12" s="99">
        <v>12</v>
      </c>
      <c r="O12" s="439">
        <f t="shared" si="4"/>
        <v>0.52083333333333326</v>
      </c>
      <c r="Q12" s="111" t="s">
        <v>208</v>
      </c>
    </row>
    <row r="13" spans="2:23" ht="21" thickBot="1" x14ac:dyDescent="0.25">
      <c r="B13" s="16">
        <f t="shared" si="5"/>
        <v>6</v>
      </c>
      <c r="C13" s="106" t="s">
        <v>135</v>
      </c>
      <c r="D13" s="107" t="s">
        <v>136</v>
      </c>
      <c r="E13" s="436">
        <f ca="1">VLOOKUP('Liste for tidtaking'!D52,'Liste for tidtaking'!D$5:H$78,5,FALSE)</f>
        <v>1.3989999999999998</v>
      </c>
      <c r="F13" s="13">
        <v>2.3564814814814816E-2</v>
      </c>
      <c r="G13" s="13"/>
      <c r="H13" s="13"/>
      <c r="I13" s="350">
        <f t="shared" si="0"/>
        <v>8.4160052910052918E-3</v>
      </c>
      <c r="J13" s="99">
        <f t="shared" si="1"/>
        <v>2036.0000000000002</v>
      </c>
      <c r="K13">
        <v>6</v>
      </c>
      <c r="L13" s="438">
        <f t="shared" si="2"/>
        <v>0.77083333333333337</v>
      </c>
      <c r="M13" s="495">
        <f t="shared" ca="1" si="3"/>
        <v>6.0157293002182219E-3</v>
      </c>
      <c r="N13" s="99">
        <v>17</v>
      </c>
      <c r="O13" s="439">
        <f t="shared" si="4"/>
        <v>0.3125</v>
      </c>
    </row>
    <row r="14" spans="2:23" ht="21" thickBot="1" x14ac:dyDescent="0.25">
      <c r="B14" s="16">
        <f t="shared" si="5"/>
        <v>7</v>
      </c>
      <c r="C14" s="106" t="s">
        <v>102</v>
      </c>
      <c r="D14" s="107" t="s">
        <v>103</v>
      </c>
      <c r="E14" s="436">
        <f ca="1">VLOOKUP('Liste for tidtaking'!D29,'Liste for tidtaking'!D$5:H$78,5,FALSE)</f>
        <v>1.4609999999999999</v>
      </c>
      <c r="F14" s="86">
        <v>2.3726851851851853E-2</v>
      </c>
      <c r="G14" s="86"/>
      <c r="H14" s="17"/>
      <c r="I14" s="350">
        <f t="shared" si="0"/>
        <v>8.4738756613756631E-3</v>
      </c>
      <c r="J14" s="99">
        <f t="shared" si="1"/>
        <v>2050</v>
      </c>
      <c r="K14">
        <v>7</v>
      </c>
      <c r="L14" s="438">
        <f t="shared" si="2"/>
        <v>0.72916666666666674</v>
      </c>
      <c r="M14" s="495">
        <f t="shared" ca="1" si="3"/>
        <v>5.800051787389229E-3</v>
      </c>
      <c r="N14" s="99">
        <v>14</v>
      </c>
      <c r="O14" s="439">
        <f t="shared" si="4"/>
        <v>0.4375</v>
      </c>
    </row>
    <row r="15" spans="2:23" ht="21" thickBot="1" x14ac:dyDescent="0.25">
      <c r="B15" s="16">
        <f t="shared" si="5"/>
        <v>8</v>
      </c>
      <c r="C15" s="106" t="s">
        <v>107</v>
      </c>
      <c r="D15" s="107" t="s">
        <v>108</v>
      </c>
      <c r="E15" s="436">
        <f ca="1">VLOOKUP('Liste for tidtaking'!D34,'Liste for tidtaking'!D$5:H$78,5,FALSE)</f>
        <v>1.6549999999999998</v>
      </c>
      <c r="F15" s="86">
        <v>2.537037037037037E-2</v>
      </c>
      <c r="G15" s="86"/>
      <c r="H15" s="13"/>
      <c r="I15" s="350">
        <f t="shared" si="0"/>
        <v>9.060846560846561E-3</v>
      </c>
      <c r="J15" s="99">
        <f t="shared" si="1"/>
        <v>2192</v>
      </c>
      <c r="K15">
        <v>8</v>
      </c>
      <c r="L15" s="438">
        <f t="shared" si="2"/>
        <v>0.6875</v>
      </c>
      <c r="M15" s="495">
        <f t="shared" ca="1" si="3"/>
        <v>5.4748317588196749E-3</v>
      </c>
      <c r="N15" s="99">
        <v>11</v>
      </c>
      <c r="O15" s="439">
        <f t="shared" si="4"/>
        <v>0.5625</v>
      </c>
    </row>
    <row r="16" spans="2:23" ht="21" thickBot="1" x14ac:dyDescent="0.25">
      <c r="B16" s="16">
        <f t="shared" si="5"/>
        <v>9</v>
      </c>
      <c r="C16" s="106" t="s">
        <v>81</v>
      </c>
      <c r="D16" s="107" t="s">
        <v>82</v>
      </c>
      <c r="E16" s="436">
        <f ca="1">VLOOKUP('Liste for tidtaking'!D16,'Liste for tidtaking'!D$5:H$78,5,FALSE)</f>
        <v>1.8049999999999997</v>
      </c>
      <c r="F16" s="86">
        <v>2.5844907407407407E-2</v>
      </c>
      <c r="G16" s="86"/>
      <c r="H16" s="17"/>
      <c r="I16" s="350">
        <f t="shared" si="0"/>
        <v>9.2303240740740748E-3</v>
      </c>
      <c r="J16" s="99">
        <f t="shared" si="1"/>
        <v>2232.9999999999995</v>
      </c>
      <c r="K16">
        <v>9</v>
      </c>
      <c r="L16" s="438">
        <f t="shared" si="2"/>
        <v>0.64583333333333326</v>
      </c>
      <c r="M16" s="495">
        <f t="shared" ca="1" si="3"/>
        <v>5.1137529496255267E-3</v>
      </c>
      <c r="N16" s="99">
        <v>6</v>
      </c>
      <c r="O16" s="439">
        <f t="shared" si="4"/>
        <v>0.77083333333333337</v>
      </c>
    </row>
    <row r="17" spans="2:15" ht="21" thickBot="1" x14ac:dyDescent="0.3">
      <c r="B17" s="16">
        <f t="shared" si="5"/>
        <v>10</v>
      </c>
      <c r="C17" s="106" t="s">
        <v>139</v>
      </c>
      <c r="D17" s="107" t="s">
        <v>138</v>
      </c>
      <c r="E17" s="436">
        <f ca="1">VLOOKUP('Liste for tidtaking'!D53,'Liste for tidtaking'!D$5:H$78,5,FALSE)</f>
        <v>2.0362</v>
      </c>
      <c r="F17" s="14">
        <v>2.6145833333333333E-2</v>
      </c>
      <c r="G17" s="14"/>
      <c r="H17" s="13"/>
      <c r="I17" s="350">
        <f t="shared" si="0"/>
        <v>9.3377976190476188E-3</v>
      </c>
      <c r="J17" s="99">
        <f t="shared" si="1"/>
        <v>2259</v>
      </c>
      <c r="K17">
        <v>10</v>
      </c>
      <c r="L17" s="438">
        <f t="shared" si="2"/>
        <v>0.60416666666666674</v>
      </c>
      <c r="M17" s="495">
        <f t="shared" ca="1" si="3"/>
        <v>4.5858941258459969E-3</v>
      </c>
      <c r="N17" s="99">
        <v>1</v>
      </c>
      <c r="O17" s="439">
        <f t="shared" si="4"/>
        <v>0.97916666666666663</v>
      </c>
    </row>
    <row r="18" spans="2:15" ht="21" thickBot="1" x14ac:dyDescent="0.25">
      <c r="B18" s="16">
        <f t="shared" si="5"/>
        <v>11</v>
      </c>
      <c r="C18" s="106" t="s">
        <v>95</v>
      </c>
      <c r="D18" s="107" t="s">
        <v>96</v>
      </c>
      <c r="E18" s="436">
        <f ca="1">VLOOKUP('Liste for tidtaking'!D25,'Liste for tidtaking'!D$5:H$78,5,FALSE)</f>
        <v>1.7049999999999998</v>
      </c>
      <c r="F18" s="86">
        <v>2.6597222222222223E-2</v>
      </c>
      <c r="G18" s="86"/>
      <c r="H18" s="13"/>
      <c r="I18" s="350">
        <f t="shared" si="0"/>
        <v>9.4990079365079375E-3</v>
      </c>
      <c r="J18" s="99">
        <f t="shared" si="1"/>
        <v>2298.0000000000005</v>
      </c>
      <c r="K18">
        <v>11</v>
      </c>
      <c r="L18" s="438">
        <f t="shared" si="2"/>
        <v>0.5625</v>
      </c>
      <c r="M18" s="495">
        <f t="shared" ca="1" si="3"/>
        <v>5.5712656519108141E-3</v>
      </c>
      <c r="N18" s="99">
        <v>13</v>
      </c>
      <c r="O18" s="439">
        <f t="shared" si="4"/>
        <v>0.47916666666666663</v>
      </c>
    </row>
    <row r="19" spans="2:15" ht="21" thickBot="1" x14ac:dyDescent="0.25">
      <c r="B19" s="16">
        <f t="shared" si="5"/>
        <v>12</v>
      </c>
      <c r="C19" s="106" t="s">
        <v>63</v>
      </c>
      <c r="D19" s="107" t="s">
        <v>99</v>
      </c>
      <c r="E19" s="436">
        <f ca="1">VLOOKUP('Liste for tidtaking'!D27,'Liste for tidtaking'!D$5:H$78,5,FALSE)</f>
        <v>1.4969999999999999</v>
      </c>
      <c r="F19" s="86">
        <v>2.6990740740740742E-2</v>
      </c>
      <c r="G19" s="86"/>
      <c r="H19" s="13"/>
      <c r="I19" s="350">
        <f t="shared" si="0"/>
        <v>9.6395502645502656E-3</v>
      </c>
      <c r="J19" s="99">
        <f t="shared" si="1"/>
        <v>2332</v>
      </c>
      <c r="K19">
        <v>12</v>
      </c>
      <c r="L19" s="438">
        <f t="shared" si="2"/>
        <v>0.52083333333333326</v>
      </c>
      <c r="M19" s="495">
        <f t="shared" ca="1" si="3"/>
        <v>6.4392453337009129E-3</v>
      </c>
      <c r="N19" s="99">
        <v>16</v>
      </c>
      <c r="O19" s="439">
        <f t="shared" si="4"/>
        <v>0.35416666666666663</v>
      </c>
    </row>
    <row r="20" spans="2:15" ht="21" thickBot="1" x14ac:dyDescent="0.25">
      <c r="B20" s="16">
        <f t="shared" si="5"/>
        <v>13</v>
      </c>
      <c r="C20" s="106" t="s">
        <v>73</v>
      </c>
      <c r="D20" s="107" t="s">
        <v>74</v>
      </c>
      <c r="E20" s="436">
        <f ca="1">VLOOKUP('Liste for tidtaking'!D11,'Liste for tidtaking'!D$5:H$78,5,FALSE)</f>
        <v>1.5689999999999997</v>
      </c>
      <c r="F20" s="86">
        <v>2.826388888888889E-2</v>
      </c>
      <c r="G20" s="86"/>
      <c r="H20" s="17"/>
      <c r="I20" s="350">
        <f t="shared" si="0"/>
        <v>1.0094246031746032E-2</v>
      </c>
      <c r="J20" s="99">
        <f t="shared" si="1"/>
        <v>2442</v>
      </c>
      <c r="K20">
        <v>13</v>
      </c>
      <c r="L20" s="438">
        <f t="shared" si="2"/>
        <v>0.47916666666666663</v>
      </c>
      <c r="M20" s="495">
        <f t="shared" ca="1" si="3"/>
        <v>6.4335538761925012E-3</v>
      </c>
      <c r="N20" s="99">
        <v>15</v>
      </c>
      <c r="O20" s="439">
        <f t="shared" si="4"/>
        <v>0.39583333333333337</v>
      </c>
    </row>
    <row r="21" spans="2:15" ht="21" thickBot="1" x14ac:dyDescent="0.25">
      <c r="B21" s="16">
        <f t="shared" si="5"/>
        <v>14</v>
      </c>
      <c r="C21" s="106" t="s">
        <v>69</v>
      </c>
      <c r="D21" s="107" t="s">
        <v>70</v>
      </c>
      <c r="E21" s="436">
        <f ca="1">VLOOKUP('Liste for tidtaking'!D9,'Liste for tidtaking'!D$5:H$78,5,FALSE)</f>
        <v>1.5329999999999997</v>
      </c>
      <c r="F21" s="86">
        <v>2.837962962962963E-2</v>
      </c>
      <c r="G21" s="86"/>
      <c r="H21" s="13"/>
      <c r="I21" s="350">
        <f t="shared" si="0"/>
        <v>1.0135582010582012E-2</v>
      </c>
      <c r="J21" s="99">
        <f t="shared" si="1"/>
        <v>2452</v>
      </c>
      <c r="K21">
        <v>14</v>
      </c>
      <c r="L21" s="438">
        <f t="shared" si="2"/>
        <v>0.4375</v>
      </c>
      <c r="M21" s="495">
        <f t="shared" ca="1" si="3"/>
        <v>6.6115994850502371E-3</v>
      </c>
      <c r="N21" s="99">
        <v>18</v>
      </c>
      <c r="O21" s="439">
        <f t="shared" si="4"/>
        <v>0.27083333333333337</v>
      </c>
    </row>
    <row r="22" spans="2:15" ht="21" thickBot="1" x14ac:dyDescent="0.25">
      <c r="B22" s="16">
        <f t="shared" si="5"/>
        <v>15</v>
      </c>
      <c r="C22" s="106" t="s">
        <v>123</v>
      </c>
      <c r="D22" s="107" t="s">
        <v>124</v>
      </c>
      <c r="E22" s="436">
        <f ca="1">VLOOKUP('Liste for tidtaking'!D46,'Liste for tidtaking'!D$5:H$78,5,FALSE)</f>
        <v>1.9289999999999998</v>
      </c>
      <c r="F22" s="13">
        <v>2.837962962962963E-2</v>
      </c>
      <c r="G22" s="13"/>
      <c r="H22" s="17"/>
      <c r="I22" s="350">
        <f t="shared" si="0"/>
        <v>1.0135582010582012E-2</v>
      </c>
      <c r="J22" s="99">
        <f t="shared" si="1"/>
        <v>2452</v>
      </c>
      <c r="K22">
        <v>15</v>
      </c>
      <c r="L22" s="438">
        <f t="shared" si="2"/>
        <v>0.39583333333333337</v>
      </c>
      <c r="M22" s="495">
        <f t="shared" ca="1" si="3"/>
        <v>5.2543193419295033E-3</v>
      </c>
      <c r="N22" s="99">
        <v>10</v>
      </c>
      <c r="O22" s="439">
        <f t="shared" si="4"/>
        <v>0.60416666666666674</v>
      </c>
    </row>
    <row r="23" spans="2:15" ht="21" thickBot="1" x14ac:dyDescent="0.25">
      <c r="B23" s="16">
        <f t="shared" si="5"/>
        <v>16</v>
      </c>
      <c r="C23" s="106" t="s">
        <v>115</v>
      </c>
      <c r="D23" s="107" t="s">
        <v>116</v>
      </c>
      <c r="E23" s="436">
        <f ca="1">VLOOKUP('Liste for tidtaking'!D39,'Liste for tidtaking'!D$5:H$78,5,FALSE)</f>
        <v>2.0029999999999997</v>
      </c>
      <c r="F23" s="13">
        <v>2.9305555555555557E-2</v>
      </c>
      <c r="G23" s="13"/>
      <c r="H23" s="17"/>
      <c r="I23" s="350">
        <f t="shared" si="0"/>
        <v>1.0466269841269842E-2</v>
      </c>
      <c r="J23" s="99">
        <f t="shared" si="1"/>
        <v>2532</v>
      </c>
      <c r="K23">
        <v>16</v>
      </c>
      <c r="L23" s="438">
        <f t="shared" si="2"/>
        <v>0.35416666666666663</v>
      </c>
      <c r="M23" s="495">
        <f t="shared" ca="1" si="3"/>
        <v>5.2252969751721634E-3</v>
      </c>
      <c r="N23" s="99">
        <v>8</v>
      </c>
      <c r="O23" s="439">
        <f t="shared" si="4"/>
        <v>0.6875</v>
      </c>
    </row>
    <row r="24" spans="2:15" ht="21" thickBot="1" x14ac:dyDescent="0.3">
      <c r="B24" s="16">
        <f t="shared" si="5"/>
        <v>17</v>
      </c>
      <c r="C24" s="106" t="s">
        <v>169</v>
      </c>
      <c r="D24" s="107" t="s">
        <v>170</v>
      </c>
      <c r="E24" s="436">
        <f ca="1">VLOOKUP('Liste for tidtaking'!D74,'Liste for tidtaking'!D$5:H$78,5,FALSE)</f>
        <v>1.5689999999999997</v>
      </c>
      <c r="F24" s="135">
        <v>2.9398148148148149E-2</v>
      </c>
      <c r="G24" s="135"/>
      <c r="H24" s="136"/>
      <c r="I24" s="350">
        <f t="shared" si="0"/>
        <v>1.0499338624338625E-2</v>
      </c>
      <c r="J24" s="99">
        <f t="shared" si="1"/>
        <v>2540</v>
      </c>
      <c r="K24">
        <v>17</v>
      </c>
      <c r="L24" s="438">
        <f t="shared" si="2"/>
        <v>0.3125</v>
      </c>
      <c r="M24" s="495">
        <f t="shared" ca="1" si="3"/>
        <v>6.691739084983191E-3</v>
      </c>
      <c r="N24" s="99">
        <v>19</v>
      </c>
      <c r="O24" s="439">
        <f t="shared" si="4"/>
        <v>0.22916666666666663</v>
      </c>
    </row>
    <row r="25" spans="2:15" ht="21" thickBot="1" x14ac:dyDescent="0.25">
      <c r="B25" s="16">
        <f t="shared" si="5"/>
        <v>18</v>
      </c>
      <c r="C25" s="106" t="s">
        <v>77</v>
      </c>
      <c r="D25" s="107" t="s">
        <v>78</v>
      </c>
      <c r="E25" s="436">
        <f ca="1">VLOOKUP('Liste for tidtaking'!D13,'Liste for tidtaking'!D$5:H$78,5,FALSE)</f>
        <v>1.5689999999999997</v>
      </c>
      <c r="F25" s="86">
        <v>3.0219907407407407E-2</v>
      </c>
      <c r="G25" s="86"/>
      <c r="H25" s="13"/>
      <c r="I25" s="350">
        <f t="shared" si="0"/>
        <v>1.0792824074074074E-2</v>
      </c>
      <c r="J25" s="99">
        <f t="shared" si="1"/>
        <v>2611</v>
      </c>
      <c r="K25" s="99">
        <v>18</v>
      </c>
      <c r="L25" s="438">
        <f t="shared" si="2"/>
        <v>0.27083333333333337</v>
      </c>
      <c r="M25" s="495">
        <f t="shared" ca="1" si="3"/>
        <v>6.8787916342090989E-3</v>
      </c>
      <c r="N25" s="99">
        <v>21</v>
      </c>
      <c r="O25" s="439">
        <f t="shared" si="4"/>
        <v>0.14583333333333337</v>
      </c>
    </row>
    <row r="26" spans="2:15" ht="21" thickBot="1" x14ac:dyDescent="0.25">
      <c r="B26" s="16">
        <f t="shared" si="5"/>
        <v>19</v>
      </c>
      <c r="C26" s="106" t="s">
        <v>111</v>
      </c>
      <c r="D26" s="107" t="s">
        <v>112</v>
      </c>
      <c r="E26" s="436">
        <f ca="1">VLOOKUP('Liste for tidtaking'!D36,'Liste for tidtaking'!D$5:H$78,5,FALSE)</f>
        <v>1.4609999999999999</v>
      </c>
      <c r="F26" s="86">
        <v>3.0578703703703705E-2</v>
      </c>
      <c r="G26" s="86"/>
      <c r="H26" s="13"/>
      <c r="I26" s="350">
        <f t="shared" si="0"/>
        <v>1.0920965608465609E-2</v>
      </c>
      <c r="J26" s="99">
        <f t="shared" si="1"/>
        <v>2642.0000000000005</v>
      </c>
      <c r="K26">
        <v>19</v>
      </c>
      <c r="L26" s="438">
        <f t="shared" si="2"/>
        <v>0.22916666666666663</v>
      </c>
      <c r="M26" s="495">
        <f t="shared" ca="1" si="3"/>
        <v>7.4749935718450445E-3</v>
      </c>
      <c r="N26" s="99">
        <v>23</v>
      </c>
      <c r="O26" s="439">
        <f t="shared" si="4"/>
        <v>6.25E-2</v>
      </c>
    </row>
    <row r="27" spans="2:15" ht="21" thickBot="1" x14ac:dyDescent="0.25">
      <c r="B27" s="16">
        <f t="shared" si="5"/>
        <v>20</v>
      </c>
      <c r="C27" s="106" t="s">
        <v>79</v>
      </c>
      <c r="D27" s="107" t="s">
        <v>80</v>
      </c>
      <c r="E27" s="436">
        <f ca="1">VLOOKUP('Liste for tidtaking'!D15,'Liste for tidtaking'!D$5:H$78,5,FALSE)</f>
        <v>2.1509999999999998</v>
      </c>
      <c r="F27" s="86">
        <v>3.1620370370370368E-2</v>
      </c>
      <c r="G27" s="86"/>
      <c r="H27" s="13"/>
      <c r="I27" s="350">
        <f t="shared" si="0"/>
        <v>1.1292989417989417E-2</v>
      </c>
      <c r="J27" s="99">
        <f t="shared" si="1"/>
        <v>2732</v>
      </c>
      <c r="K27">
        <v>20</v>
      </c>
      <c r="L27" s="438">
        <f t="shared" si="2"/>
        <v>0.1875</v>
      </c>
      <c r="M27" s="495">
        <f t="shared" ca="1" si="3"/>
        <v>5.2501113054344113E-3</v>
      </c>
      <c r="N27" s="99">
        <v>9</v>
      </c>
      <c r="O27" s="439">
        <f t="shared" si="4"/>
        <v>0.64583333333333326</v>
      </c>
    </row>
    <row r="28" spans="2:15" ht="21" thickBot="1" x14ac:dyDescent="0.25">
      <c r="B28" s="16">
        <f t="shared" si="5"/>
        <v>21</v>
      </c>
      <c r="C28" s="106" t="s">
        <v>133</v>
      </c>
      <c r="D28" s="107" t="s">
        <v>134</v>
      </c>
      <c r="E28" s="436">
        <f ca="1">VLOOKUP('Liste for tidtaking'!D51,'Liste for tidtaking'!D$5:H$78,5,FALSE)</f>
        <v>2.4469999999999996</v>
      </c>
      <c r="F28" s="13">
        <v>3.1712962962962964E-2</v>
      </c>
      <c r="G28" s="13"/>
      <c r="H28" s="13"/>
      <c r="I28" s="350">
        <f t="shared" si="0"/>
        <v>1.1326058201058201E-2</v>
      </c>
      <c r="J28" s="99">
        <f t="shared" si="1"/>
        <v>2740</v>
      </c>
      <c r="K28">
        <v>21</v>
      </c>
      <c r="L28" s="438">
        <f t="shared" si="2"/>
        <v>0.14583333333333337</v>
      </c>
      <c r="M28" s="495">
        <f t="shared" ca="1" si="3"/>
        <v>4.6285485088100545E-3</v>
      </c>
      <c r="N28" s="99">
        <v>2</v>
      </c>
      <c r="O28" s="439">
        <f t="shared" si="4"/>
        <v>0.9375</v>
      </c>
    </row>
    <row r="29" spans="2:15" ht="21" thickBot="1" x14ac:dyDescent="0.25">
      <c r="B29" s="16">
        <f t="shared" si="5"/>
        <v>22</v>
      </c>
      <c r="C29" s="106" t="s">
        <v>104</v>
      </c>
      <c r="D29" s="107" t="s">
        <v>105</v>
      </c>
      <c r="E29" s="436">
        <f ca="1">VLOOKUP('Liste for tidtaking'!D31,'Liste for tidtaking'!D$5:H$78,5,FALSE)</f>
        <v>1.7549999999999999</v>
      </c>
      <c r="F29" s="86">
        <v>3.3553240740740738E-2</v>
      </c>
      <c r="G29" s="86"/>
      <c r="H29" s="13"/>
      <c r="I29" s="350">
        <f t="shared" si="0"/>
        <v>1.1983300264550264E-2</v>
      </c>
      <c r="J29" s="99">
        <f t="shared" si="1"/>
        <v>2899</v>
      </c>
      <c r="K29">
        <v>22</v>
      </c>
      <c r="L29" s="438">
        <f t="shared" si="2"/>
        <v>0.10416666666666663</v>
      </c>
      <c r="M29" s="495">
        <f t="shared" ca="1" si="3"/>
        <v>6.8280913188320594E-3</v>
      </c>
      <c r="N29" s="99">
        <v>20</v>
      </c>
      <c r="O29" s="439">
        <f t="shared" si="4"/>
        <v>0.1875</v>
      </c>
    </row>
    <row r="30" spans="2:15" ht="21" thickBot="1" x14ac:dyDescent="0.3">
      <c r="B30" s="16">
        <f t="shared" si="5"/>
        <v>23</v>
      </c>
      <c r="C30" s="106" t="s">
        <v>143</v>
      </c>
      <c r="D30" s="107" t="s">
        <v>144</v>
      </c>
      <c r="E30" s="436">
        <f ca="1">VLOOKUP('Liste for tidtaking'!D57,'Liste for tidtaking'!D$5:H$78,5,FALSE)</f>
        <v>1.8049999999999997</v>
      </c>
      <c r="F30" s="14">
        <v>3.7337962962962962E-2</v>
      </c>
      <c r="G30" s="14"/>
      <c r="H30" s="13"/>
      <c r="I30" s="350">
        <f t="shared" si="0"/>
        <v>1.3334986772486773E-2</v>
      </c>
      <c r="J30" s="99">
        <f t="shared" si="1"/>
        <v>3226</v>
      </c>
      <c r="K30">
        <v>23</v>
      </c>
      <c r="L30" s="438">
        <f t="shared" si="2"/>
        <v>6.25E-2</v>
      </c>
      <c r="M30" s="495">
        <f t="shared" ca="1" si="3"/>
        <v>7.3878043060868559E-3</v>
      </c>
      <c r="N30" s="99">
        <v>24</v>
      </c>
      <c r="O30" s="439">
        <f t="shared" si="4"/>
        <v>2.083333333333337E-2</v>
      </c>
    </row>
    <row r="31" spans="2:15" ht="21" thickBot="1" x14ac:dyDescent="0.25">
      <c r="B31" s="16">
        <f t="shared" si="5"/>
        <v>24</v>
      </c>
      <c r="C31" s="106" t="s">
        <v>109</v>
      </c>
      <c r="D31" s="107" t="s">
        <v>110</v>
      </c>
      <c r="E31" s="436">
        <f ca="1">VLOOKUP('Liste for tidtaking'!D35,'Liste for tidtaking'!D$5:H$78,5,FALSE)</f>
        <v>2.0769999999999995</v>
      </c>
      <c r="F31" s="86">
        <v>4.2037037037037039E-2</v>
      </c>
      <c r="G31" s="86"/>
      <c r="H31" s="13"/>
      <c r="I31" s="350">
        <f t="shared" si="0"/>
        <v>1.5013227513227515E-2</v>
      </c>
      <c r="J31" s="99">
        <f t="shared" si="1"/>
        <v>3632.0000000000005</v>
      </c>
      <c r="K31">
        <v>24</v>
      </c>
      <c r="L31" s="438">
        <f t="shared" si="2"/>
        <v>2.083333333333337E-2</v>
      </c>
      <c r="M31" s="495">
        <f t="shared" ca="1" si="3"/>
        <v>7.2283233092092052E-3</v>
      </c>
      <c r="N31" s="99">
        <v>22</v>
      </c>
      <c r="O31" s="439">
        <f t="shared" si="4"/>
        <v>0.10416666666666663</v>
      </c>
    </row>
    <row r="32" spans="2:15" ht="21" thickBot="1" x14ac:dyDescent="0.25">
      <c r="B32" s="16">
        <f t="shared" si="5"/>
        <v>25</v>
      </c>
      <c r="C32" s="106" t="s">
        <v>60</v>
      </c>
      <c r="D32" s="107" t="s">
        <v>61</v>
      </c>
      <c r="E32" s="436">
        <f ca="1">VLOOKUP('Liste for tidtaking'!D5,'Liste for tidtaking'!D$5:H$78,5,FALSE)</f>
        <v>1.4249999999999998</v>
      </c>
      <c r="F32" s="86"/>
      <c r="G32" s="86"/>
      <c r="H32" s="13"/>
      <c r="I32" s="350"/>
      <c r="J32" s="99"/>
      <c r="L32" s="438"/>
      <c r="M32" s="437"/>
      <c r="N32" s="99"/>
      <c r="O32" s="439"/>
    </row>
    <row r="33" spans="2:15" ht="21" thickBot="1" x14ac:dyDescent="0.25">
      <c r="B33" s="16">
        <f t="shared" si="5"/>
        <v>26</v>
      </c>
      <c r="C33" s="106" t="s">
        <v>67</v>
      </c>
      <c r="D33" s="107" t="s">
        <v>68</v>
      </c>
      <c r="E33" s="436">
        <f ca="1">VLOOKUP('Liste for tidtaking'!D7,'Liste for tidtaking'!D$5:H$78,5,FALSE)</f>
        <v>1.5329999999999997</v>
      </c>
      <c r="F33" s="86"/>
      <c r="G33" s="86"/>
      <c r="H33" s="17"/>
      <c r="I33" s="350"/>
      <c r="J33" s="99"/>
      <c r="L33" s="438"/>
      <c r="M33" s="437"/>
      <c r="N33" s="99"/>
      <c r="O33" s="439"/>
    </row>
    <row r="34" spans="2:15" ht="21" thickBot="1" x14ac:dyDescent="0.3">
      <c r="B34" s="16">
        <f t="shared" si="5"/>
        <v>27</v>
      </c>
      <c r="C34" s="106" t="s">
        <v>71</v>
      </c>
      <c r="D34" s="107" t="s">
        <v>72</v>
      </c>
      <c r="E34" s="436">
        <f ca="1">VLOOKUP('Liste for tidtaking'!D10,'Liste for tidtaking'!D$5:H$78,5,FALSE)</f>
        <v>1.6049999999999998</v>
      </c>
      <c r="F34" s="18"/>
      <c r="G34" s="18"/>
      <c r="H34" s="136"/>
      <c r="I34" s="350"/>
      <c r="J34" s="99"/>
      <c r="L34" s="438"/>
      <c r="M34" s="433"/>
      <c r="N34" s="99"/>
      <c r="O34" s="434"/>
    </row>
    <row r="35" spans="2:15" ht="21" thickBot="1" x14ac:dyDescent="0.25">
      <c r="B35" s="16">
        <f t="shared" si="5"/>
        <v>28</v>
      </c>
      <c r="C35" s="106" t="s">
        <v>75</v>
      </c>
      <c r="D35" s="107" t="s">
        <v>76</v>
      </c>
      <c r="E35" s="436">
        <f ca="1">VLOOKUP('Liste for tidtaking'!D12,'Liste for tidtaking'!D$5:H$78,5,FALSE)</f>
        <v>2.1669999999999998</v>
      </c>
      <c r="F35" s="86"/>
      <c r="G35" s="86"/>
      <c r="H35" s="17"/>
      <c r="I35" s="350"/>
      <c r="J35" s="99"/>
      <c r="L35" s="438"/>
      <c r="M35" s="433"/>
      <c r="N35" s="99"/>
      <c r="O35" s="434"/>
    </row>
    <row r="36" spans="2:15" ht="21" thickBot="1" x14ac:dyDescent="0.25">
      <c r="B36" s="16">
        <f t="shared" si="5"/>
        <v>29</v>
      </c>
      <c r="C36" s="106" t="s">
        <v>83</v>
      </c>
      <c r="D36" s="107" t="s">
        <v>84</v>
      </c>
      <c r="E36" s="436">
        <f ca="1">VLOOKUP('Liste for tidtaking'!D18,'Liste for tidtaking'!D$5:H$78,5,FALSE)</f>
        <v>2.0029999999999997</v>
      </c>
      <c r="F36" s="86" t="s">
        <v>7</v>
      </c>
      <c r="G36" s="138"/>
      <c r="H36" s="17"/>
      <c r="I36" s="350"/>
      <c r="J36" s="99" t="e">
        <f>(F36-INT(F36))*24*60*60*G$6/F$6+(G36-INT(G36))*24*60*60</f>
        <v>#VALUE!</v>
      </c>
      <c r="K36">
        <v>4</v>
      </c>
      <c r="L36" s="438">
        <f>1-(K36-0.5)/(F$78+G$78)</f>
        <v>0.85416666666666663</v>
      </c>
      <c r="M36" s="437" t="e">
        <f ca="1">J36/E36</f>
        <v>#VALUE!</v>
      </c>
      <c r="N36" s="99">
        <v>4</v>
      </c>
      <c r="O36" s="439">
        <f>1-(N36-0.5)/(F$78+G$78)</f>
        <v>0.85416666666666663</v>
      </c>
    </row>
    <row r="37" spans="2:15" ht="21" thickBot="1" x14ac:dyDescent="0.25">
      <c r="B37" s="16">
        <f t="shared" si="5"/>
        <v>30</v>
      </c>
      <c r="C37" s="106" t="s">
        <v>85</v>
      </c>
      <c r="D37" s="107" t="s">
        <v>86</v>
      </c>
      <c r="E37" s="436">
        <f ca="1">VLOOKUP('Liste for tidtaking'!D19,'Liste for tidtaking'!D$5:H$78,5,FALSE)</f>
        <v>2.8169999999999993</v>
      </c>
      <c r="F37" s="86"/>
      <c r="G37" s="86"/>
      <c r="H37" s="13"/>
      <c r="J37" s="99"/>
      <c r="L37" s="438"/>
      <c r="M37" s="437"/>
      <c r="N37" s="99"/>
      <c r="O37" s="439"/>
    </row>
    <row r="38" spans="2:15" ht="21" thickBot="1" x14ac:dyDescent="0.25">
      <c r="B38" s="16">
        <f t="shared" si="5"/>
        <v>31</v>
      </c>
      <c r="C38" s="106" t="s">
        <v>87</v>
      </c>
      <c r="D38" s="107" t="s">
        <v>88</v>
      </c>
      <c r="E38" s="436">
        <f ca="1">VLOOKUP('Liste for tidtaking'!D20,'Liste for tidtaking'!D$5:H$78,5,FALSE)</f>
        <v>1.6049999999999998</v>
      </c>
      <c r="F38" s="86"/>
      <c r="G38" s="86"/>
      <c r="H38" s="13"/>
      <c r="J38" s="99"/>
      <c r="L38" s="438"/>
      <c r="M38" s="437"/>
      <c r="N38" s="99"/>
      <c r="O38" s="439"/>
    </row>
    <row r="39" spans="2:15" ht="21" thickBot="1" x14ac:dyDescent="0.25">
      <c r="B39" s="16">
        <f t="shared" si="5"/>
        <v>32</v>
      </c>
      <c r="C39" s="106" t="s">
        <v>89</v>
      </c>
      <c r="D39" s="107" t="s">
        <v>90</v>
      </c>
      <c r="E39" s="436">
        <f ca="1">VLOOKUP('Liste for tidtaking'!D22,'Liste for tidtaking'!D$5:H$78,5,FALSE)</f>
        <v>1.7549999999999999</v>
      </c>
      <c r="F39" s="86"/>
      <c r="G39" s="86"/>
      <c r="H39" s="13"/>
      <c r="I39" s="350"/>
      <c r="J39" s="99"/>
      <c r="L39" s="438"/>
      <c r="M39" s="437"/>
      <c r="N39" s="99"/>
      <c r="O39" s="439"/>
    </row>
    <row r="40" spans="2:15" ht="21" thickBot="1" x14ac:dyDescent="0.25">
      <c r="B40" s="16">
        <f t="shared" si="5"/>
        <v>33</v>
      </c>
      <c r="C40" s="106" t="s">
        <v>91</v>
      </c>
      <c r="D40" s="107" t="s">
        <v>92</v>
      </c>
      <c r="E40" s="436">
        <f ca="1">VLOOKUP('Liste for tidtaking'!D23,'Liste for tidtaking'!D$5:H$78,5,FALSE)</f>
        <v>1.6049999999999998</v>
      </c>
      <c r="F40" s="86"/>
      <c r="G40" s="86"/>
      <c r="H40" s="17"/>
      <c r="I40" s="350"/>
      <c r="J40" s="99"/>
      <c r="L40" s="438"/>
      <c r="M40" s="437"/>
      <c r="N40" s="99"/>
      <c r="O40" s="439"/>
    </row>
    <row r="41" spans="2:15" ht="21" thickBot="1" x14ac:dyDescent="0.25">
      <c r="B41" s="16">
        <f t="shared" si="5"/>
        <v>34</v>
      </c>
      <c r="C41" s="106" t="s">
        <v>93</v>
      </c>
      <c r="D41" s="107" t="s">
        <v>94</v>
      </c>
      <c r="E41" s="436">
        <f ca="1">VLOOKUP('Liste for tidtaking'!D24,'Liste for tidtaking'!D$5:H$78,5,FALSE)</f>
        <v>1.5329999999999997</v>
      </c>
      <c r="F41" s="86"/>
      <c r="G41" s="86"/>
      <c r="H41" s="17"/>
      <c r="I41" s="350"/>
      <c r="J41" s="99"/>
      <c r="L41" s="438"/>
      <c r="M41" s="437"/>
      <c r="N41" s="99"/>
      <c r="O41" s="439"/>
    </row>
    <row r="42" spans="2:15" ht="21" thickBot="1" x14ac:dyDescent="0.25">
      <c r="B42" s="16">
        <f t="shared" si="5"/>
        <v>35</v>
      </c>
      <c r="C42" s="106" t="s">
        <v>97</v>
      </c>
      <c r="D42" s="107" t="s">
        <v>98</v>
      </c>
      <c r="E42" s="436">
        <f ca="1">VLOOKUP('Liste for tidtaking'!D26,'Liste for tidtaking'!D$5:H$78,5,FALSE)</f>
        <v>2.2989999999999995</v>
      </c>
      <c r="F42" s="86"/>
      <c r="G42" s="86"/>
      <c r="H42" s="13"/>
      <c r="L42" s="438"/>
      <c r="M42" s="431"/>
      <c r="N42" s="99"/>
      <c r="O42" s="434"/>
    </row>
    <row r="43" spans="2:15" ht="21" thickBot="1" x14ac:dyDescent="0.3">
      <c r="B43" s="16">
        <f t="shared" si="5"/>
        <v>36</v>
      </c>
      <c r="C43" s="106" t="s">
        <v>100</v>
      </c>
      <c r="D43" s="107" t="s">
        <v>101</v>
      </c>
      <c r="E43" s="436">
        <f ca="1">VLOOKUP('Liste for tidtaking'!D28,'Liste for tidtaking'!D$5:H$78,5,FALSE)</f>
        <v>1.3729999999999998</v>
      </c>
      <c r="F43" s="18"/>
      <c r="G43" s="18"/>
      <c r="H43" s="136"/>
      <c r="I43" s="350"/>
      <c r="J43" s="99"/>
      <c r="L43" s="438"/>
      <c r="M43" s="437"/>
      <c r="N43" s="99"/>
      <c r="O43" s="439"/>
    </row>
    <row r="44" spans="2:15" ht="21" thickBot="1" x14ac:dyDescent="0.25">
      <c r="B44" s="16">
        <f t="shared" si="5"/>
        <v>37</v>
      </c>
      <c r="C44" s="106" t="s">
        <v>63</v>
      </c>
      <c r="D44" s="107" t="s">
        <v>106</v>
      </c>
      <c r="E44" s="436">
        <f ca="1">VLOOKUP('Liste for tidtaking'!D33,'Liste for tidtaking'!D$5:H$78,5,FALSE)</f>
        <v>1.8549999999999998</v>
      </c>
      <c r="F44" s="86" t="s">
        <v>7</v>
      </c>
      <c r="G44" s="86"/>
      <c r="H44" s="13"/>
      <c r="I44" s="350"/>
      <c r="J44" s="99" t="e">
        <f>(F44-INT(F44))*24*60*60*G$6/F$6+(G44-INT(G44))*24*60*60</f>
        <v>#VALUE!</v>
      </c>
      <c r="K44">
        <v>4</v>
      </c>
      <c r="L44" s="438">
        <f>1-(K44-0.5)/(F$78+G$78)</f>
        <v>0.85416666666666663</v>
      </c>
      <c r="M44" s="437" t="e">
        <f ca="1">J44/E44</f>
        <v>#VALUE!</v>
      </c>
      <c r="N44" s="99">
        <v>4</v>
      </c>
      <c r="O44" s="439">
        <f>1-(N44-0.5)/(F$78+G$78)</f>
        <v>0.85416666666666663</v>
      </c>
    </row>
    <row r="45" spans="2:15" ht="21" thickBot="1" x14ac:dyDescent="0.25">
      <c r="B45" s="16">
        <f t="shared" si="5"/>
        <v>38</v>
      </c>
      <c r="C45" s="106" t="s">
        <v>113</v>
      </c>
      <c r="D45" s="107" t="s">
        <v>114</v>
      </c>
      <c r="E45" s="436">
        <f ca="1">VLOOKUP('Liste for tidtaking'!D38,'Liste for tidtaking'!D$5:H$78,5,FALSE)</f>
        <v>2.6998000000000002</v>
      </c>
      <c r="F45" s="13"/>
      <c r="G45" s="137"/>
      <c r="H45" s="17"/>
      <c r="I45" s="350"/>
      <c r="J45" s="99"/>
      <c r="L45" s="438"/>
      <c r="M45" s="437"/>
      <c r="N45" s="99"/>
      <c r="O45" s="439"/>
    </row>
    <row r="46" spans="2:15" ht="21" thickBot="1" x14ac:dyDescent="0.3">
      <c r="B46" s="16">
        <f t="shared" si="5"/>
        <v>39</v>
      </c>
      <c r="C46" s="106" t="s">
        <v>117</v>
      </c>
      <c r="D46" s="107" t="s">
        <v>118</v>
      </c>
      <c r="E46" s="436">
        <f ca="1">VLOOKUP('Liste for tidtaking'!D41,'Liste for tidtaking'!D$5:H$78,5,FALSE)</f>
        <v>2.2989999999999995</v>
      </c>
      <c r="F46" s="14" t="s">
        <v>7</v>
      </c>
      <c r="G46" s="14"/>
      <c r="H46" s="18"/>
      <c r="I46" s="350"/>
      <c r="J46" s="99" t="e">
        <f>(F46-INT(F46))*24*60*60*G$6/F$6+(G46-INT(G46))*24*60*60</f>
        <v>#VALUE!</v>
      </c>
      <c r="K46">
        <v>1</v>
      </c>
      <c r="L46" s="438">
        <f>1-(K46-0.5)/(F$78+G$78)</f>
        <v>0.97916666666666663</v>
      </c>
      <c r="M46" s="437" t="e">
        <f ca="1">J46/E46</f>
        <v>#VALUE!</v>
      </c>
      <c r="N46" s="99">
        <v>1</v>
      </c>
      <c r="O46" s="439">
        <f>1-(N46-0.5)/(F$78+G$78)</f>
        <v>0.97916666666666663</v>
      </c>
    </row>
    <row r="47" spans="2:15" ht="21" thickBot="1" x14ac:dyDescent="0.25">
      <c r="B47" s="16">
        <f t="shared" si="5"/>
        <v>40</v>
      </c>
      <c r="C47" s="106" t="s">
        <v>125</v>
      </c>
      <c r="D47" s="107" t="s">
        <v>126</v>
      </c>
      <c r="E47" s="436">
        <f ca="1">VLOOKUP('Liste for tidtaking'!D47,'Liste for tidtaking'!D$5:H$78,5,FALSE)</f>
        <v>1.9489999999999998</v>
      </c>
      <c r="F47" s="13"/>
      <c r="G47" s="13"/>
      <c r="H47" s="17"/>
      <c r="I47" s="350"/>
      <c r="J47" s="99"/>
      <c r="L47" s="438"/>
      <c r="M47" s="437"/>
      <c r="N47" s="99"/>
      <c r="O47" s="439"/>
    </row>
    <row r="48" spans="2:15" ht="21" thickBot="1" x14ac:dyDescent="0.25">
      <c r="B48" s="16">
        <f t="shared" si="5"/>
        <v>41</v>
      </c>
      <c r="C48" s="106" t="s">
        <v>129</v>
      </c>
      <c r="D48" s="107" t="s">
        <v>130</v>
      </c>
      <c r="E48" s="436">
        <f ca="1">VLOOKUP('Liste for tidtaking'!D49,'Liste for tidtaking'!D$5:H$78,5,FALSE)</f>
        <v>2.0769999999999995</v>
      </c>
      <c r="F48" s="13"/>
      <c r="G48" s="13"/>
      <c r="H48" s="13"/>
      <c r="I48" s="350"/>
      <c r="J48" s="99"/>
      <c r="L48" s="438"/>
      <c r="M48" s="437"/>
      <c r="N48" s="99"/>
      <c r="O48" s="439"/>
    </row>
    <row r="49" spans="2:15" ht="21" thickBot="1" x14ac:dyDescent="0.25">
      <c r="B49" s="16">
        <f t="shared" si="5"/>
        <v>42</v>
      </c>
      <c r="C49" s="106" t="s">
        <v>131</v>
      </c>
      <c r="D49" s="107" t="s">
        <v>132</v>
      </c>
      <c r="E49" s="436">
        <f ca="1">VLOOKUP('Liste for tidtaking'!D50,'Liste for tidtaking'!D$5:H$78,5,FALSE)</f>
        <v>1.6549999999999998</v>
      </c>
      <c r="F49" s="13"/>
      <c r="G49" s="13"/>
      <c r="H49" s="13"/>
      <c r="I49" s="350"/>
      <c r="J49" s="99"/>
      <c r="L49" s="438"/>
      <c r="M49" s="433"/>
      <c r="N49" s="99"/>
      <c r="O49" s="434"/>
    </row>
    <row r="50" spans="2:15" ht="21" thickBot="1" x14ac:dyDescent="0.25">
      <c r="B50" s="16">
        <f t="shared" si="5"/>
        <v>43</v>
      </c>
      <c r="C50" s="106" t="s">
        <v>73</v>
      </c>
      <c r="D50" s="107" t="s">
        <v>140</v>
      </c>
      <c r="E50" s="436">
        <f ca="1">VLOOKUP('Liste for tidtaking'!D55,'Liste for tidtaking'!D$5:H$78,5,FALSE)</f>
        <v>1.7049999999999998</v>
      </c>
      <c r="F50" s="13"/>
      <c r="G50" s="13"/>
      <c r="H50" s="13"/>
      <c r="I50" s="350"/>
      <c r="J50" s="99"/>
      <c r="L50" s="438"/>
      <c r="M50" s="437"/>
      <c r="N50" s="99"/>
      <c r="O50" s="439"/>
    </row>
    <row r="51" spans="2:15" ht="21" thickBot="1" x14ac:dyDescent="0.25">
      <c r="B51" s="16">
        <f t="shared" si="5"/>
        <v>44</v>
      </c>
      <c r="C51" s="106" t="s">
        <v>145</v>
      </c>
      <c r="D51" s="107" t="s">
        <v>146</v>
      </c>
      <c r="E51" s="436">
        <f ca="1">VLOOKUP('Liste for tidtaking'!D58,'Liste for tidtaking'!D$5:H$78,5,FALSE)</f>
        <v>1.5689999999999997</v>
      </c>
      <c r="F51" s="13"/>
      <c r="G51" s="13"/>
      <c r="H51" s="13"/>
      <c r="I51" s="350"/>
      <c r="J51" s="99"/>
      <c r="L51" s="438"/>
      <c r="M51" s="437"/>
      <c r="N51" s="99"/>
      <c r="O51" s="439"/>
    </row>
    <row r="52" spans="2:15" ht="21" thickBot="1" x14ac:dyDescent="0.25">
      <c r="B52" s="16">
        <f t="shared" si="5"/>
        <v>45</v>
      </c>
      <c r="C52" s="106" t="s">
        <v>79</v>
      </c>
      <c r="D52" s="107" t="s">
        <v>147</v>
      </c>
      <c r="E52" s="436">
        <f ca="1">VLOOKUP('Liste for tidtaking'!D59,'Liste for tidtaking'!D$5:H$78,5,FALSE)</f>
        <v>1.9289999999999998</v>
      </c>
      <c r="F52" s="13"/>
      <c r="G52" s="13"/>
      <c r="H52" s="13"/>
      <c r="I52" s="350"/>
      <c r="J52" s="99"/>
      <c r="L52" s="438"/>
      <c r="M52" s="433"/>
      <c r="N52" s="99"/>
      <c r="O52" s="432"/>
    </row>
    <row r="53" spans="2:15" ht="21" thickBot="1" x14ac:dyDescent="0.25">
      <c r="B53" s="16">
        <f t="shared" si="5"/>
        <v>46</v>
      </c>
      <c r="C53" s="106" t="s">
        <v>150</v>
      </c>
      <c r="D53" s="107" t="s">
        <v>151</v>
      </c>
      <c r="E53" s="436">
        <f ca="1">VLOOKUP('Liste for tidtaking'!D62,'Liste for tidtaking'!D$5:H$78,5,FALSE)</f>
        <v>1.8065999999999998</v>
      </c>
      <c r="F53" s="86"/>
      <c r="G53" s="86"/>
      <c r="H53" s="17"/>
      <c r="I53" s="350"/>
      <c r="J53" s="99"/>
      <c r="L53" s="438"/>
      <c r="M53" s="437"/>
      <c r="N53" s="99"/>
      <c r="O53" s="439"/>
    </row>
    <row r="54" spans="2:15" ht="21" thickBot="1" x14ac:dyDescent="0.25">
      <c r="B54" s="16">
        <f t="shared" si="5"/>
        <v>47</v>
      </c>
      <c r="C54" s="106" t="s">
        <v>152</v>
      </c>
      <c r="D54" s="107" t="s">
        <v>153</v>
      </c>
      <c r="E54" s="436">
        <f ca="1">VLOOKUP('Liste for tidtaking'!D63,'Liste for tidtaking'!D$5:H$78,5,FALSE)</f>
        <v>1.8049999999999997</v>
      </c>
      <c r="F54" s="13"/>
      <c r="G54" s="13"/>
      <c r="H54" s="13"/>
      <c r="I54" s="350"/>
      <c r="J54" s="99"/>
      <c r="L54" s="438"/>
      <c r="M54" s="433"/>
      <c r="N54" s="99"/>
      <c r="O54" s="439"/>
    </row>
    <row r="55" spans="2:15" ht="21" thickBot="1" x14ac:dyDescent="0.25">
      <c r="B55" s="16">
        <f t="shared" si="5"/>
        <v>48</v>
      </c>
      <c r="C55" s="106" t="s">
        <v>154</v>
      </c>
      <c r="D55" s="107" t="s">
        <v>155</v>
      </c>
      <c r="E55" s="436">
        <f ca="1">VLOOKUP('Liste for tidtaking'!D64,'Liste for tidtaking'!D$5:H$78,5,FALSE)</f>
        <v>1.9489999999999998</v>
      </c>
      <c r="F55" s="13"/>
      <c r="G55" s="13"/>
      <c r="H55" s="13"/>
      <c r="I55" s="350"/>
      <c r="J55" s="99"/>
      <c r="L55" s="438"/>
      <c r="M55" s="437"/>
      <c r="N55" s="99"/>
      <c r="O55" s="439"/>
    </row>
    <row r="56" spans="2:15" ht="21" thickBot="1" x14ac:dyDescent="0.3">
      <c r="B56" s="16">
        <f t="shared" si="5"/>
        <v>49</v>
      </c>
      <c r="C56" s="106" t="s">
        <v>156</v>
      </c>
      <c r="D56" s="107" t="s">
        <v>157</v>
      </c>
      <c r="E56" s="436">
        <f ca="1">VLOOKUP('Liste for tidtaking'!D65,'Liste for tidtaking'!D$5:H$78,5,FALSE)</f>
        <v>1.8777999999999997</v>
      </c>
      <c r="F56" s="18"/>
      <c r="G56" s="18"/>
      <c r="H56" s="136"/>
      <c r="I56" s="350"/>
      <c r="J56" s="99"/>
      <c r="L56" s="438"/>
      <c r="M56" s="437"/>
      <c r="N56" s="99"/>
      <c r="O56" s="439"/>
    </row>
    <row r="57" spans="2:15" ht="21" thickBot="1" x14ac:dyDescent="0.25">
      <c r="B57" s="16">
        <f t="shared" si="5"/>
        <v>50</v>
      </c>
      <c r="C57" s="113" t="s">
        <v>158</v>
      </c>
      <c r="D57" s="108" t="s">
        <v>159</v>
      </c>
      <c r="E57" s="436"/>
      <c r="F57" s="13" t="s">
        <v>7</v>
      </c>
      <c r="G57" s="13"/>
      <c r="H57" s="13"/>
      <c r="I57" s="350"/>
      <c r="J57" s="99" t="e">
        <f>(F57-INT(F57))*24*60*60*G$6/F$6+(G57-INT(G57))*24*60*60</f>
        <v>#VALUE!</v>
      </c>
      <c r="K57">
        <v>4</v>
      </c>
      <c r="L57" s="438">
        <f>1-(K57-0.5)/(F$78+G$78)</f>
        <v>0.85416666666666663</v>
      </c>
      <c r="M57" s="437" t="e">
        <f>J57/E57</f>
        <v>#VALUE!</v>
      </c>
      <c r="N57" s="99">
        <v>4</v>
      </c>
      <c r="O57" s="439">
        <f>1-(N57-0.5)/(F$78+G$78)</f>
        <v>0.85416666666666663</v>
      </c>
    </row>
    <row r="58" spans="2:15" ht="21" thickBot="1" x14ac:dyDescent="0.25">
      <c r="B58" s="16">
        <f t="shared" si="5"/>
        <v>51</v>
      </c>
      <c r="C58" s="113" t="s">
        <v>160</v>
      </c>
      <c r="D58" s="108" t="s">
        <v>161</v>
      </c>
      <c r="E58" s="436">
        <f ca="1">VLOOKUP('Liste for tidtaking'!D68,'Liste for tidtaking'!D$5:H$78,5,FALSE)</f>
        <v>2.2249999999999996</v>
      </c>
      <c r="F58" s="13"/>
      <c r="G58" s="537"/>
      <c r="H58" s="13"/>
      <c r="I58" s="350"/>
      <c r="J58" s="99"/>
      <c r="L58" s="438"/>
      <c r="M58" s="437"/>
      <c r="N58" s="99"/>
      <c r="O58" s="439"/>
    </row>
    <row r="59" spans="2:15" ht="21" thickBot="1" x14ac:dyDescent="0.25">
      <c r="B59" s="16">
        <f t="shared" si="5"/>
        <v>52</v>
      </c>
      <c r="C59" s="113" t="s">
        <v>162</v>
      </c>
      <c r="D59" s="108" t="s">
        <v>163</v>
      </c>
      <c r="E59" s="436">
        <f ca="1">VLOOKUP('Liste for tidtaking'!D69,'Liste for tidtaking'!D$5:H$78,5,FALSE)</f>
        <v>1.7049999999999998</v>
      </c>
      <c r="F59" s="13"/>
      <c r="G59" s="13"/>
      <c r="H59" s="13"/>
      <c r="I59" s="350"/>
      <c r="J59" s="99"/>
      <c r="L59" s="438"/>
      <c r="M59" s="437"/>
      <c r="N59" s="99"/>
      <c r="O59" s="439"/>
    </row>
    <row r="60" spans="2:15" ht="21" thickBot="1" x14ac:dyDescent="0.25">
      <c r="B60" s="16">
        <f t="shared" si="5"/>
        <v>53</v>
      </c>
      <c r="C60" s="113" t="s">
        <v>164</v>
      </c>
      <c r="D60" s="108" t="s">
        <v>165</v>
      </c>
      <c r="E60" s="436">
        <f ca="1">VLOOKUP('Liste for tidtaking'!D70,'Liste for tidtaking'!D$5:H$78,5,FALSE)</f>
        <v>1.4969999999999999</v>
      </c>
      <c r="F60" s="13"/>
      <c r="G60" s="13"/>
      <c r="H60" s="13"/>
      <c r="I60" s="350"/>
      <c r="J60" s="99"/>
      <c r="L60" s="438"/>
      <c r="M60" s="437"/>
      <c r="N60" s="99"/>
      <c r="O60" s="439"/>
    </row>
    <row r="61" spans="2:15" ht="21" thickBot="1" x14ac:dyDescent="0.3">
      <c r="B61" s="16">
        <f t="shared" si="5"/>
        <v>54</v>
      </c>
      <c r="C61" s="108" t="s">
        <v>117</v>
      </c>
      <c r="D61" s="108" t="s">
        <v>166</v>
      </c>
      <c r="E61" s="436">
        <f ca="1">VLOOKUP('Liste for tidtaking'!D71,'Liste for tidtaking'!D$5:H$78,5,FALSE)</f>
        <v>1.7049999999999998</v>
      </c>
      <c r="F61" s="18"/>
      <c r="G61" s="135"/>
      <c r="H61" s="136"/>
      <c r="I61" s="350"/>
      <c r="J61" s="99"/>
      <c r="L61" s="438"/>
      <c r="M61" s="437"/>
      <c r="N61" s="99"/>
      <c r="O61" s="439"/>
    </row>
    <row r="62" spans="2:15" ht="21" thickBot="1" x14ac:dyDescent="0.3">
      <c r="B62" s="16">
        <f t="shared" si="5"/>
        <v>55</v>
      </c>
      <c r="C62" s="108" t="s">
        <v>167</v>
      </c>
      <c r="D62" s="108" t="s">
        <v>168</v>
      </c>
      <c r="E62" s="436">
        <f ca="1">VLOOKUP('Liste for tidtaking'!D73,'Liste for tidtaking'!D$5:H$78,5,FALSE)</f>
        <v>2.2989999999999995</v>
      </c>
      <c r="F62" s="18"/>
      <c r="G62" s="137"/>
      <c r="H62" s="136"/>
      <c r="I62" s="350"/>
      <c r="J62" s="99"/>
      <c r="L62" s="438"/>
      <c r="M62" s="433"/>
      <c r="N62" s="99"/>
      <c r="O62" s="434"/>
    </row>
    <row r="63" spans="2:15" ht="21" thickBot="1" x14ac:dyDescent="0.3">
      <c r="B63" s="16">
        <f t="shared" si="5"/>
        <v>56</v>
      </c>
      <c r="C63" s="108" t="s">
        <v>171</v>
      </c>
      <c r="D63" s="108" t="s">
        <v>172</v>
      </c>
      <c r="E63" s="436">
        <f ca="1">VLOOKUP('Liste for tidtaking'!D75,'Liste for tidtaking'!D$5:H$78,5,FALSE)</f>
        <v>1.8549999999999998</v>
      </c>
      <c r="F63" s="18"/>
      <c r="G63" s="18"/>
      <c r="H63" s="136"/>
      <c r="I63" s="350"/>
      <c r="J63" s="99"/>
      <c r="L63" s="438"/>
      <c r="M63" s="437"/>
      <c r="N63" s="99"/>
      <c r="O63" s="439"/>
    </row>
    <row r="64" spans="2:15" ht="19" x14ac:dyDescent="0.25">
      <c r="B64" s="348"/>
      <c r="C64" s="39"/>
      <c r="D64" s="39"/>
      <c r="E64" s="39"/>
      <c r="F64" s="227"/>
      <c r="G64" s="227"/>
      <c r="H64" s="349"/>
      <c r="L64" s="438"/>
      <c r="M64" s="431"/>
      <c r="N64" s="99"/>
      <c r="O64" s="434"/>
    </row>
    <row r="65" spans="2:17" ht="19" x14ac:dyDescent="0.25">
      <c r="B65" s="348"/>
      <c r="C65" s="39"/>
      <c r="D65" s="39"/>
      <c r="E65" s="39"/>
      <c r="F65" s="227"/>
      <c r="G65" s="227"/>
      <c r="H65" s="349"/>
      <c r="L65" s="438"/>
      <c r="N65" s="99"/>
      <c r="O65" s="195"/>
    </row>
    <row r="66" spans="2:17" ht="19" x14ac:dyDescent="0.25">
      <c r="B66" s="348"/>
      <c r="C66" s="39"/>
      <c r="D66" s="39"/>
      <c r="E66" s="39"/>
      <c r="F66" s="227"/>
      <c r="G66" s="227"/>
      <c r="H66" s="349"/>
      <c r="L66" s="438"/>
      <c r="N66" s="99"/>
      <c r="O66" s="195"/>
    </row>
    <row r="67" spans="2:17" ht="19" x14ac:dyDescent="0.25">
      <c r="B67" s="348"/>
      <c r="C67" s="39"/>
      <c r="D67" s="39"/>
      <c r="E67" s="39"/>
      <c r="F67" s="227"/>
      <c r="G67" s="227"/>
      <c r="H67" s="349"/>
      <c r="L67" s="438"/>
      <c r="N67" s="99"/>
      <c r="O67" s="195"/>
    </row>
    <row r="68" spans="2:17" ht="19" x14ac:dyDescent="0.25">
      <c r="B68" s="348"/>
      <c r="C68" s="39"/>
      <c r="D68" s="39"/>
      <c r="E68" s="39"/>
      <c r="F68" s="227"/>
      <c r="G68" s="227"/>
      <c r="H68" s="349"/>
      <c r="L68" s="438"/>
      <c r="N68" s="99"/>
      <c r="O68" s="195"/>
    </row>
    <row r="69" spans="2:17" ht="19" x14ac:dyDescent="0.25">
      <c r="B69" s="348"/>
      <c r="C69" s="39"/>
      <c r="D69" s="39"/>
      <c r="E69" s="39"/>
      <c r="F69" s="227"/>
      <c r="G69" s="227"/>
      <c r="H69" s="349"/>
      <c r="L69" s="438"/>
      <c r="N69" s="99"/>
      <c r="O69" s="195"/>
    </row>
    <row r="70" spans="2:17" ht="19" x14ac:dyDescent="0.25">
      <c r="B70" s="348"/>
      <c r="C70" s="39"/>
      <c r="D70" s="39"/>
      <c r="E70" s="39"/>
      <c r="F70" s="227"/>
      <c r="G70" s="227"/>
      <c r="H70" s="349"/>
      <c r="L70" s="195"/>
      <c r="M70" s="195"/>
      <c r="N70" s="195"/>
      <c r="O70" s="195"/>
    </row>
    <row r="72" spans="2:17" ht="19" x14ac:dyDescent="0.25">
      <c r="D72" s="39"/>
      <c r="E72" s="39"/>
      <c r="F72" s="103"/>
      <c r="G72" s="103"/>
      <c r="Q72" s="114"/>
    </row>
    <row r="73" spans="2:17" x14ac:dyDescent="0.2">
      <c r="F73" s="196"/>
      <c r="G73" s="196"/>
    </row>
    <row r="78" spans="2:17" x14ac:dyDescent="0.2">
      <c r="D78" t="s">
        <v>173</v>
      </c>
      <c r="F78" s="196">
        <f>COUNT(F8:F77)+COUNTIF(F8:F77,"Brutt")+COUNTIF(F8:F77,"(*)")</f>
        <v>24</v>
      </c>
      <c r="G78" s="196">
        <f>COUNT(G8:G77)+COUNTIF(G8:G77,"Brutt")+COUNTIF(G8:G77,"(*)")</f>
        <v>0</v>
      </c>
    </row>
    <row r="79" spans="2:17" x14ac:dyDescent="0.2">
      <c r="F79" s="15" t="s">
        <v>212</v>
      </c>
      <c r="G79" s="15" t="s">
        <v>213</v>
      </c>
      <c r="H79" s="38" t="s">
        <v>214</v>
      </c>
    </row>
    <row r="80" spans="2:17" ht="20" x14ac:dyDescent="0.25">
      <c r="D80" s="39" t="s">
        <v>215</v>
      </c>
      <c r="E80" s="39"/>
      <c r="F80" s="103">
        <f>IF(SUM(F8:F76)=0," ",AVERAGE(F8:F76))</f>
        <v>2.7761863425925931E-2</v>
      </c>
      <c r="G80" s="103" t="str">
        <f>IF(SUM(G8:G76)=0," ",AVERAGE(G8:G76))</f>
        <v xml:space="preserve"> </v>
      </c>
      <c r="H80" s="103">
        <f>IF(SUM(F8:H76)=0," ",AVERAGE(F8:H76))</f>
        <v>2.7761863425925931E-2</v>
      </c>
    </row>
  </sheetData>
  <autoFilter ref="C7:O60" xr:uid="{37836EAD-FF93-B648-B3A4-985E06374B66}">
    <sortState xmlns:xlrd2="http://schemas.microsoft.com/office/spreadsheetml/2017/richdata2" ref="C8:O63">
      <sortCondition ref="I7:I63"/>
    </sortState>
  </autoFilter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60B5-BFF2-A84B-94A7-A36BE356CB83}">
  <dimension ref="B3:W80"/>
  <sheetViews>
    <sheetView workbookViewId="0">
      <selection activeCell="E49" sqref="E49"/>
    </sheetView>
  </sheetViews>
  <sheetFormatPr baseColWidth="10" defaultColWidth="10.83203125" defaultRowHeight="16" x14ac:dyDescent="0.2"/>
  <cols>
    <col min="3" max="3" width="14.5" customWidth="1"/>
    <col min="4" max="5" width="20.1640625" customWidth="1"/>
    <col min="6" max="7" width="19.1640625" style="15" customWidth="1"/>
    <col min="8" max="8" width="17.6640625" customWidth="1"/>
    <col min="10" max="10" width="0" hidden="1" customWidth="1"/>
    <col min="19" max="19" width="18.83203125" customWidth="1"/>
  </cols>
  <sheetData>
    <row r="3" spans="2:23" ht="26" x14ac:dyDescent="0.3">
      <c r="B3" s="21" t="s">
        <v>224</v>
      </c>
      <c r="C3" s="264" t="s">
        <v>225</v>
      </c>
    </row>
    <row r="4" spans="2:23" ht="17" thickBot="1" x14ac:dyDescent="0.25">
      <c r="B4" s="15"/>
    </row>
    <row r="5" spans="2:23" ht="53" customHeight="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226</v>
      </c>
      <c r="G5" s="204" t="s">
        <v>227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2:23" ht="21" customHeight="1" thickBot="1" x14ac:dyDescent="0.3">
      <c r="B6" s="104"/>
      <c r="C6" s="198"/>
      <c r="D6" s="198"/>
      <c r="E6" s="198"/>
      <c r="F6" s="226">
        <v>2.2000000000000002</v>
      </c>
      <c r="G6" s="204">
        <v>2.2000000000000002</v>
      </c>
      <c r="H6" s="204"/>
      <c r="J6" s="194"/>
      <c r="K6" s="194"/>
      <c r="M6" s="431"/>
      <c r="O6" s="432"/>
    </row>
    <row r="7" spans="2:23" ht="20" thickBot="1" x14ac:dyDescent="0.3">
      <c r="B7" s="104"/>
      <c r="C7" s="212"/>
      <c r="D7" s="212"/>
      <c r="E7" s="212"/>
      <c r="F7" s="206"/>
      <c r="G7" s="200"/>
      <c r="H7" s="136"/>
      <c r="Q7" s="111" t="s">
        <v>201</v>
      </c>
    </row>
    <row r="8" spans="2:23" ht="21" thickBot="1" x14ac:dyDescent="0.3">
      <c r="B8" s="199">
        <f t="shared" ref="B8:B39" si="0">B7+1</f>
        <v>1</v>
      </c>
      <c r="C8" s="106" t="s">
        <v>127</v>
      </c>
      <c r="D8" s="107" t="s">
        <v>128</v>
      </c>
      <c r="E8" s="436">
        <f ca="1">VLOOKUP('Liste for tidtaking'!D48,'Liste for tidtaking'!D$5:H$78,5,FALSE)</f>
        <v>1.4969999999999999</v>
      </c>
      <c r="F8" s="209">
        <v>2.3564814814814816E-2</v>
      </c>
      <c r="G8" s="136"/>
      <c r="H8" s="136"/>
      <c r="I8" s="350">
        <f t="shared" ref="I8:I28" si="1">IF(F8&gt;0,F8/F$6,G8/G$6)</f>
        <v>1.0711279461279461E-2</v>
      </c>
      <c r="J8" s="99">
        <f t="shared" ref="J8:J28" si="2">(F8-INT(F8))*24*60*60*G$6/F$6+(G8-INT(G8))*24*60*60</f>
        <v>2036.0000000000002</v>
      </c>
      <c r="K8">
        <v>1</v>
      </c>
      <c r="L8" s="438">
        <f t="shared" ref="L8:L28" si="3">1-(K8-0.5)/(F$78+G$78)</f>
        <v>0.97916666666666663</v>
      </c>
      <c r="M8" s="495">
        <f t="shared" ref="M8:M28" ca="1" si="4">I8/E8</f>
        <v>7.1551633007878842E-3</v>
      </c>
      <c r="N8" s="99">
        <v>5</v>
      </c>
      <c r="O8" s="439">
        <f t="shared" ref="O8:O28" si="5">1-(N8-0.5)/(F$78+G$78)</f>
        <v>0.8125</v>
      </c>
      <c r="Q8" s="110" t="s">
        <v>202</v>
      </c>
      <c r="R8" s="110"/>
      <c r="S8" s="111" t="s">
        <v>203</v>
      </c>
      <c r="T8" s="110"/>
      <c r="U8" s="110" t="s">
        <v>204</v>
      </c>
      <c r="V8" s="110"/>
      <c r="W8" s="112"/>
    </row>
    <row r="9" spans="2:23" ht="21" customHeight="1" thickBot="1" x14ac:dyDescent="0.3">
      <c r="B9" s="199">
        <f t="shared" si="0"/>
        <v>2</v>
      </c>
      <c r="C9" s="106" t="s">
        <v>135</v>
      </c>
      <c r="D9" s="107" t="s">
        <v>136</v>
      </c>
      <c r="E9" s="436">
        <f ca="1">VLOOKUP('Liste for tidtaking'!D52,'Liste for tidtaking'!D$5:H$78,5,FALSE)</f>
        <v>1.3989999999999998</v>
      </c>
      <c r="F9" s="209">
        <v>2.462962962962963E-2</v>
      </c>
      <c r="G9" s="136"/>
      <c r="H9" s="136"/>
      <c r="I9" s="350">
        <f t="shared" si="1"/>
        <v>1.1195286195286194E-2</v>
      </c>
      <c r="J9" s="99">
        <f t="shared" si="2"/>
        <v>2128</v>
      </c>
      <c r="K9">
        <v>2</v>
      </c>
      <c r="L9" s="438">
        <f t="shared" si="3"/>
        <v>0.9375</v>
      </c>
      <c r="M9" s="495">
        <f t="shared" ca="1" si="4"/>
        <v>8.0023489601759798E-3</v>
      </c>
      <c r="N9" s="99">
        <v>12</v>
      </c>
      <c r="O9" s="439">
        <f t="shared" si="5"/>
        <v>0.52083333333333326</v>
      </c>
      <c r="Q9" s="110" t="s">
        <v>205</v>
      </c>
      <c r="R9" s="110"/>
      <c r="S9" s="111" t="s">
        <v>206</v>
      </c>
      <c r="T9" s="80"/>
      <c r="U9" s="80"/>
    </row>
    <row r="10" spans="2:23" ht="21" customHeight="1" thickBot="1" x14ac:dyDescent="0.3">
      <c r="B10" s="199">
        <f t="shared" si="0"/>
        <v>3</v>
      </c>
      <c r="C10" s="106" t="s">
        <v>117</v>
      </c>
      <c r="D10" s="107" t="s">
        <v>166</v>
      </c>
      <c r="E10" s="436">
        <f ca="1">VLOOKUP('Liste for tidtaking'!D71,'Liste for tidtaking'!D$5:H$78,5,FALSE)</f>
        <v>1.7049999999999998</v>
      </c>
      <c r="F10" s="209">
        <v>2.5023148148148149E-2</v>
      </c>
      <c r="G10" s="136"/>
      <c r="H10" s="136"/>
      <c r="I10" s="350">
        <f t="shared" si="1"/>
        <v>1.1374158249158248E-2</v>
      </c>
      <c r="J10" s="99">
        <f t="shared" si="2"/>
        <v>2162</v>
      </c>
      <c r="K10">
        <v>3</v>
      </c>
      <c r="L10" s="438">
        <f t="shared" si="3"/>
        <v>0.89583333333333337</v>
      </c>
      <c r="M10" s="495">
        <f t="shared" ca="1" si="4"/>
        <v>6.6710605566910556E-3</v>
      </c>
      <c r="N10" s="99">
        <v>2</v>
      </c>
      <c r="O10" s="439">
        <f t="shared" si="5"/>
        <v>0.9375</v>
      </c>
      <c r="Q10" s="110" t="s">
        <v>179</v>
      </c>
      <c r="R10" s="110"/>
      <c r="S10" s="111" t="s">
        <v>7</v>
      </c>
      <c r="T10" s="80"/>
      <c r="U10" s="80"/>
    </row>
    <row r="11" spans="2:23" ht="21" thickBot="1" x14ac:dyDescent="0.3">
      <c r="B11" s="199">
        <f t="shared" si="0"/>
        <v>4</v>
      </c>
      <c r="C11" s="106" t="s">
        <v>107</v>
      </c>
      <c r="D11" s="107" t="s">
        <v>108</v>
      </c>
      <c r="E11" s="436">
        <f ca="1">VLOOKUP('Liste for tidtaking'!D34,'Liste for tidtaking'!D$5:H$78,5,FALSE)</f>
        <v>1.6549999999999998</v>
      </c>
      <c r="F11" s="209">
        <v>2.5752314814814815E-2</v>
      </c>
      <c r="G11" s="136"/>
      <c r="H11" s="136"/>
      <c r="I11" s="350">
        <f t="shared" si="1"/>
        <v>1.1705597643097643E-2</v>
      </c>
      <c r="J11" s="99">
        <f t="shared" si="2"/>
        <v>2225</v>
      </c>
      <c r="K11">
        <v>4</v>
      </c>
      <c r="L11" s="438">
        <f t="shared" si="3"/>
        <v>0.85416666666666663</v>
      </c>
      <c r="M11" s="495">
        <f t="shared" ca="1" si="4"/>
        <v>7.0728686665242563E-3</v>
      </c>
      <c r="N11" s="99">
        <v>4</v>
      </c>
      <c r="O11" s="439">
        <f t="shared" si="5"/>
        <v>0.85416666666666663</v>
      </c>
    </row>
    <row r="12" spans="2:23" ht="21" thickBot="1" x14ac:dyDescent="0.3">
      <c r="B12" s="199">
        <f t="shared" si="0"/>
        <v>5</v>
      </c>
      <c r="C12" s="106" t="s">
        <v>63</v>
      </c>
      <c r="D12" s="107" t="s">
        <v>99</v>
      </c>
      <c r="E12" s="436">
        <f ca="1">VLOOKUP('Liste for tidtaking'!D27,'Liste for tidtaking'!D$5:H$78,5,FALSE)</f>
        <v>1.4969999999999999</v>
      </c>
      <c r="F12" s="209">
        <v>2.6354166666666668E-2</v>
      </c>
      <c r="G12" s="136"/>
      <c r="H12" s="136"/>
      <c r="I12" s="350">
        <f t="shared" si="1"/>
        <v>1.1979166666666666E-2</v>
      </c>
      <c r="J12" s="99">
        <f t="shared" si="2"/>
        <v>2277</v>
      </c>
      <c r="K12">
        <v>5</v>
      </c>
      <c r="L12" s="438">
        <f t="shared" si="3"/>
        <v>0.8125</v>
      </c>
      <c r="M12" s="495">
        <f t="shared" ca="1" si="4"/>
        <v>8.0021153417947008E-3</v>
      </c>
      <c r="N12" s="99">
        <v>9</v>
      </c>
      <c r="O12" s="439">
        <f t="shared" si="5"/>
        <v>0.64583333333333326</v>
      </c>
      <c r="Q12" s="111" t="s">
        <v>208</v>
      </c>
    </row>
    <row r="13" spans="2:23" ht="21" thickBot="1" x14ac:dyDescent="0.3">
      <c r="B13" s="199">
        <f t="shared" si="0"/>
        <v>6</v>
      </c>
      <c r="C13" s="106" t="s">
        <v>156</v>
      </c>
      <c r="D13" s="107" t="s">
        <v>157</v>
      </c>
      <c r="E13" s="436">
        <f ca="1">VLOOKUP('Liste for tidtaking'!D65,'Liste for tidtaking'!D$5:H$78,5,FALSE)</f>
        <v>1.8777999999999997</v>
      </c>
      <c r="F13" s="209">
        <v>2.8009259259259258E-2</v>
      </c>
      <c r="G13" s="136"/>
      <c r="H13" s="136"/>
      <c r="I13" s="350">
        <f t="shared" si="1"/>
        <v>1.2731481481481479E-2</v>
      </c>
      <c r="J13" s="99">
        <f t="shared" si="2"/>
        <v>2419.9999999999995</v>
      </c>
      <c r="K13">
        <v>6</v>
      </c>
      <c r="L13" s="438">
        <f t="shared" si="3"/>
        <v>0.77083333333333337</v>
      </c>
      <c r="M13" s="495">
        <f t="shared" ca="1" si="4"/>
        <v>6.7799986587929921E-3</v>
      </c>
      <c r="N13" s="99">
        <v>3</v>
      </c>
      <c r="O13" s="439">
        <f t="shared" si="5"/>
        <v>0.89583333333333337</v>
      </c>
    </row>
    <row r="14" spans="2:23" ht="21" thickBot="1" x14ac:dyDescent="0.3">
      <c r="B14" s="199">
        <f t="shared" si="0"/>
        <v>7</v>
      </c>
      <c r="C14" s="106" t="s">
        <v>139</v>
      </c>
      <c r="D14" s="107" t="s">
        <v>138</v>
      </c>
      <c r="E14" s="436">
        <f ca="1">VLOOKUP('Liste for tidtaking'!D53,'Liste for tidtaking'!D$5:H$78,5,FALSE)</f>
        <v>2.0362</v>
      </c>
      <c r="F14" s="86">
        <v>2.9178240740740741E-2</v>
      </c>
      <c r="G14" s="136"/>
      <c r="H14" s="136"/>
      <c r="I14" s="350">
        <f t="shared" si="1"/>
        <v>1.3262836700336698E-2</v>
      </c>
      <c r="J14" s="99">
        <f t="shared" si="2"/>
        <v>2521</v>
      </c>
      <c r="K14">
        <v>7</v>
      </c>
      <c r="L14" s="438">
        <f t="shared" si="3"/>
        <v>0.72916666666666674</v>
      </c>
      <c r="M14" s="495">
        <f t="shared" ca="1" si="4"/>
        <v>6.5135235734882129E-3</v>
      </c>
      <c r="N14" s="99">
        <v>1</v>
      </c>
      <c r="O14" s="439">
        <f t="shared" si="5"/>
        <v>0.97916666666666663</v>
      </c>
    </row>
    <row r="15" spans="2:23" ht="21" thickBot="1" x14ac:dyDescent="0.3">
      <c r="B15" s="199">
        <f t="shared" si="0"/>
        <v>8</v>
      </c>
      <c r="C15" s="106" t="s">
        <v>121</v>
      </c>
      <c r="D15" s="107" t="s">
        <v>122</v>
      </c>
      <c r="E15" s="436">
        <f ca="1">VLOOKUP('Liste for tidtaking'!D43,'Liste for tidtaking'!D$5:H$78,5,FALSE)</f>
        <v>1.4609999999999999</v>
      </c>
      <c r="F15" s="209">
        <v>2.943287037037037E-2</v>
      </c>
      <c r="G15" s="136"/>
      <c r="H15" s="136"/>
      <c r="I15" s="350">
        <f t="shared" si="1"/>
        <v>1.3378577441077439E-2</v>
      </c>
      <c r="J15" s="99">
        <f t="shared" si="2"/>
        <v>2543</v>
      </c>
      <c r="K15">
        <v>8</v>
      </c>
      <c r="L15" s="438">
        <f t="shared" si="3"/>
        <v>0.6875</v>
      </c>
      <c r="M15" s="495">
        <f t="shared" ca="1" si="4"/>
        <v>9.1571371944404109E-3</v>
      </c>
      <c r="N15" s="99">
        <v>13</v>
      </c>
      <c r="O15" s="439">
        <f t="shared" si="5"/>
        <v>0.47916666666666663</v>
      </c>
    </row>
    <row r="16" spans="2:23" ht="21" thickBot="1" x14ac:dyDescent="0.3">
      <c r="B16" s="199">
        <f t="shared" si="0"/>
        <v>9</v>
      </c>
      <c r="C16" s="106" t="s">
        <v>119</v>
      </c>
      <c r="D16" s="107" t="s">
        <v>120</v>
      </c>
      <c r="E16" s="436">
        <f ca="1">VLOOKUP('Liste for tidtaking'!D42,'Liste for tidtaking'!D$5:H$78,5,FALSE)</f>
        <v>1.6549999999999998</v>
      </c>
      <c r="F16" s="209">
        <v>2.9444444444444443E-2</v>
      </c>
      <c r="G16" s="136"/>
      <c r="H16" s="136"/>
      <c r="I16" s="350">
        <f t="shared" si="1"/>
        <v>1.3383838383838382E-2</v>
      </c>
      <c r="J16" s="99">
        <f t="shared" si="2"/>
        <v>2544</v>
      </c>
      <c r="K16">
        <v>9</v>
      </c>
      <c r="L16" s="438">
        <f t="shared" si="3"/>
        <v>0.64583333333333326</v>
      </c>
      <c r="M16" s="495">
        <f t="shared" ca="1" si="4"/>
        <v>8.0869114101742492E-3</v>
      </c>
      <c r="N16" s="99">
        <v>10</v>
      </c>
      <c r="O16" s="439">
        <f t="shared" si="5"/>
        <v>0.60416666666666674</v>
      </c>
    </row>
    <row r="17" spans="2:15" ht="21" thickBot="1" x14ac:dyDescent="0.3">
      <c r="B17" s="199">
        <f t="shared" si="0"/>
        <v>10</v>
      </c>
      <c r="C17" s="106" t="s">
        <v>95</v>
      </c>
      <c r="D17" s="107" t="s">
        <v>96</v>
      </c>
      <c r="E17" s="436">
        <f ca="1">VLOOKUP('Liste for tidtaking'!D25,'Liste for tidtaking'!D$5:H$78,5,FALSE)</f>
        <v>1.7049999999999998</v>
      </c>
      <c r="F17" s="209">
        <v>2.9652777777777778E-2</v>
      </c>
      <c r="G17" s="136"/>
      <c r="H17" s="136"/>
      <c r="I17" s="350">
        <f t="shared" si="1"/>
        <v>1.3478535353535352E-2</v>
      </c>
      <c r="J17" s="99">
        <f t="shared" si="2"/>
        <v>2562</v>
      </c>
      <c r="K17">
        <v>10</v>
      </c>
      <c r="L17" s="438">
        <f t="shared" si="3"/>
        <v>0.60416666666666674</v>
      </c>
      <c r="M17" s="495">
        <f t="shared" ca="1" si="4"/>
        <v>7.9052993275867175E-3</v>
      </c>
      <c r="N17" s="99">
        <v>8</v>
      </c>
      <c r="O17" s="439">
        <f t="shared" si="5"/>
        <v>0.6875</v>
      </c>
    </row>
    <row r="18" spans="2:15" ht="21" thickBot="1" x14ac:dyDescent="0.3">
      <c r="B18" s="199">
        <f t="shared" si="0"/>
        <v>11</v>
      </c>
      <c r="C18" s="106" t="s">
        <v>69</v>
      </c>
      <c r="D18" s="107" t="s">
        <v>70</v>
      </c>
      <c r="E18" s="436">
        <f ca="1">VLOOKUP('Liste for tidtaking'!D9,'Liste for tidtaking'!D$5:H$78,5,FALSE)</f>
        <v>1.5329999999999997</v>
      </c>
      <c r="F18" s="209">
        <v>3.1018518518518518E-2</v>
      </c>
      <c r="G18" s="136"/>
      <c r="H18" s="136"/>
      <c r="I18" s="350">
        <f t="shared" si="1"/>
        <v>1.4099326599326598E-2</v>
      </c>
      <c r="J18" s="99">
        <f t="shared" si="2"/>
        <v>2680.0000000000005</v>
      </c>
      <c r="K18">
        <v>11</v>
      </c>
      <c r="L18" s="438">
        <f t="shared" si="3"/>
        <v>0.5625</v>
      </c>
      <c r="M18" s="495">
        <f t="shared" ca="1" si="4"/>
        <v>9.1972123935594261E-3</v>
      </c>
      <c r="N18" s="99">
        <v>15</v>
      </c>
      <c r="O18" s="439">
        <f t="shared" si="5"/>
        <v>0.39583333333333337</v>
      </c>
    </row>
    <row r="19" spans="2:15" ht="21" thickBot="1" x14ac:dyDescent="0.3">
      <c r="B19" s="199">
        <f t="shared" si="0"/>
        <v>12</v>
      </c>
      <c r="C19" s="106" t="s">
        <v>123</v>
      </c>
      <c r="D19" s="107" t="s">
        <v>124</v>
      </c>
      <c r="E19" s="436">
        <f ca="1">VLOOKUP('Liste for tidtaking'!D46,'Liste for tidtaking'!D$5:H$78,5,FALSE)</f>
        <v>1.9289999999999998</v>
      </c>
      <c r="F19" s="209">
        <v>3.1481481481481478E-2</v>
      </c>
      <c r="G19" s="136"/>
      <c r="H19" s="136"/>
      <c r="I19" s="350">
        <f t="shared" si="1"/>
        <v>1.4309764309764307E-2</v>
      </c>
      <c r="J19" s="99">
        <f t="shared" si="2"/>
        <v>2719.9999999999995</v>
      </c>
      <c r="K19">
        <v>12</v>
      </c>
      <c r="L19" s="438">
        <f t="shared" si="3"/>
        <v>0.52083333333333326</v>
      </c>
      <c r="M19" s="495">
        <f t="shared" ca="1" si="4"/>
        <v>7.4182292948493048E-3</v>
      </c>
      <c r="N19" s="99">
        <v>7</v>
      </c>
      <c r="O19" s="439">
        <f t="shared" si="5"/>
        <v>0.72916666666666674</v>
      </c>
    </row>
    <row r="20" spans="2:15" ht="21" thickBot="1" x14ac:dyDescent="0.3">
      <c r="B20" s="199">
        <f t="shared" si="0"/>
        <v>13</v>
      </c>
      <c r="C20" s="106" t="s">
        <v>73</v>
      </c>
      <c r="D20" s="107" t="s">
        <v>74</v>
      </c>
      <c r="E20" s="436">
        <f ca="1">VLOOKUP('Liste for tidtaking'!D11,'Liste for tidtaking'!D$5:H$78,5,FALSE)</f>
        <v>1.5689999999999997</v>
      </c>
      <c r="F20" s="209">
        <v>3.1620370370370368E-2</v>
      </c>
      <c r="G20" s="136"/>
      <c r="H20" s="136"/>
      <c r="I20" s="350">
        <f t="shared" si="1"/>
        <v>1.4372895622895621E-2</v>
      </c>
      <c r="J20" s="99">
        <f t="shared" si="2"/>
        <v>2732</v>
      </c>
      <c r="K20">
        <v>13</v>
      </c>
      <c r="L20" s="438">
        <f t="shared" si="3"/>
        <v>0.47916666666666663</v>
      </c>
      <c r="M20" s="495">
        <f t="shared" ca="1" si="4"/>
        <v>9.1605453300800666E-3</v>
      </c>
      <c r="N20" s="99">
        <v>14</v>
      </c>
      <c r="O20" s="439">
        <f t="shared" si="5"/>
        <v>0.4375</v>
      </c>
    </row>
    <row r="21" spans="2:15" ht="21" thickBot="1" x14ac:dyDescent="0.3">
      <c r="B21" s="199">
        <f t="shared" si="0"/>
        <v>14</v>
      </c>
      <c r="C21" s="106" t="s">
        <v>115</v>
      </c>
      <c r="D21" s="107" t="s">
        <v>116</v>
      </c>
      <c r="E21" s="436">
        <f ca="1">VLOOKUP('Liste for tidtaking'!D39,'Liste for tidtaking'!D$5:H$78,5,FALSE)</f>
        <v>2.0029999999999997</v>
      </c>
      <c r="F21" s="209">
        <v>3.2349537037037038E-2</v>
      </c>
      <c r="G21" s="136"/>
      <c r="H21" s="136"/>
      <c r="I21" s="350">
        <f t="shared" si="1"/>
        <v>1.4704335016835017E-2</v>
      </c>
      <c r="J21" s="99">
        <f t="shared" si="2"/>
        <v>2795</v>
      </c>
      <c r="K21">
        <v>14</v>
      </c>
      <c r="L21" s="438">
        <f t="shared" si="3"/>
        <v>0.4375</v>
      </c>
      <c r="M21" s="495">
        <f t="shared" ca="1" si="4"/>
        <v>7.3411557747553764E-3</v>
      </c>
      <c r="N21" s="99">
        <v>6</v>
      </c>
      <c r="O21" s="439">
        <f t="shared" si="5"/>
        <v>0.77083333333333337</v>
      </c>
    </row>
    <row r="22" spans="2:15" ht="21" thickBot="1" x14ac:dyDescent="0.3">
      <c r="B22" s="199">
        <f t="shared" si="0"/>
        <v>15</v>
      </c>
      <c r="C22" s="106" t="s">
        <v>111</v>
      </c>
      <c r="D22" s="107" t="s">
        <v>112</v>
      </c>
      <c r="E22" s="436">
        <f ca="1">VLOOKUP('Liste for tidtaking'!D36,'Liste for tidtaking'!D$5:H$78,5,FALSE)</f>
        <v>1.4609999999999999</v>
      </c>
      <c r="F22" s="209">
        <v>3.2430555555555553E-2</v>
      </c>
      <c r="G22" s="136"/>
      <c r="H22" s="136"/>
      <c r="I22" s="350">
        <f t="shared" si="1"/>
        <v>1.4741161616161614E-2</v>
      </c>
      <c r="J22" s="99">
        <f t="shared" si="2"/>
        <v>2802</v>
      </c>
      <c r="K22" s="99">
        <v>15</v>
      </c>
      <c r="L22" s="438">
        <f t="shared" si="3"/>
        <v>0.39583333333333337</v>
      </c>
      <c r="M22" s="495">
        <f t="shared" ca="1" si="4"/>
        <v>1.0089775233512399E-2</v>
      </c>
      <c r="N22" s="99">
        <v>17</v>
      </c>
      <c r="O22" s="439">
        <f t="shared" si="5"/>
        <v>0.3125</v>
      </c>
    </row>
    <row r="23" spans="2:15" ht="21" thickBot="1" x14ac:dyDescent="0.3">
      <c r="B23" s="199">
        <f t="shared" si="0"/>
        <v>16</v>
      </c>
      <c r="C23" s="106" t="s">
        <v>77</v>
      </c>
      <c r="D23" s="107" t="s">
        <v>78</v>
      </c>
      <c r="E23" s="436">
        <f ca="1">VLOOKUP('Liste for tidtaking'!D13,'Liste for tidtaking'!D$5:H$78,5,FALSE)</f>
        <v>1.5689999999999997</v>
      </c>
      <c r="F23" s="209">
        <v>3.3252314814814818E-2</v>
      </c>
      <c r="G23" s="136"/>
      <c r="H23" s="136"/>
      <c r="I23" s="350">
        <f t="shared" si="1"/>
        <v>1.5114688552188553E-2</v>
      </c>
      <c r="J23" s="99">
        <f t="shared" si="2"/>
        <v>2873.0000000000005</v>
      </c>
      <c r="K23">
        <v>16</v>
      </c>
      <c r="L23" s="438">
        <f t="shared" si="3"/>
        <v>0.35416666666666663</v>
      </c>
      <c r="M23" s="495">
        <f t="shared" ca="1" si="4"/>
        <v>9.6333260370863958E-3</v>
      </c>
      <c r="N23" s="99">
        <v>16</v>
      </c>
      <c r="O23" s="439">
        <f t="shared" si="5"/>
        <v>0.35416666666666663</v>
      </c>
    </row>
    <row r="24" spans="2:15" ht="21" thickBot="1" x14ac:dyDescent="0.3">
      <c r="B24" s="199">
        <f t="shared" si="0"/>
        <v>17</v>
      </c>
      <c r="C24" s="106" t="s">
        <v>81</v>
      </c>
      <c r="D24" s="107" t="s">
        <v>82</v>
      </c>
      <c r="E24" s="436">
        <f ca="1">VLOOKUP('Liste for tidtaking'!D16,'Liste for tidtaking'!D$5:H$78,5,FALSE)</f>
        <v>1.8049999999999997</v>
      </c>
      <c r="F24" s="209">
        <v>3.3888888888888892E-2</v>
      </c>
      <c r="G24" s="136"/>
      <c r="H24" s="136"/>
      <c r="I24" s="350">
        <f t="shared" si="1"/>
        <v>1.5404040404040404E-2</v>
      </c>
      <c r="J24" s="99">
        <f t="shared" si="2"/>
        <v>2928.0000000000009</v>
      </c>
      <c r="K24">
        <v>17</v>
      </c>
      <c r="L24" s="438">
        <f t="shared" si="3"/>
        <v>0.3125</v>
      </c>
      <c r="M24" s="495">
        <f t="shared" ca="1" si="4"/>
        <v>8.5340944066705851E-3</v>
      </c>
      <c r="N24" s="99">
        <v>11</v>
      </c>
      <c r="O24" s="439">
        <f t="shared" si="5"/>
        <v>0.5625</v>
      </c>
    </row>
    <row r="25" spans="2:15" ht="21" thickBot="1" x14ac:dyDescent="0.3">
      <c r="B25" s="199">
        <f t="shared" si="0"/>
        <v>18</v>
      </c>
      <c r="C25" s="106" t="s">
        <v>131</v>
      </c>
      <c r="D25" s="107" t="s">
        <v>132</v>
      </c>
      <c r="E25" s="436">
        <f ca="1">VLOOKUP('Liste for tidtaking'!D50,'Liste for tidtaking'!D$5:H$78,5,FALSE)</f>
        <v>1.6549999999999998</v>
      </c>
      <c r="F25" s="209">
        <v>3.7430555555555557E-2</v>
      </c>
      <c r="G25" s="136"/>
      <c r="H25" s="136"/>
      <c r="I25" s="350">
        <f t="shared" si="1"/>
        <v>1.7013888888888887E-2</v>
      </c>
      <c r="J25" s="99">
        <f t="shared" si="2"/>
        <v>3234.0000000000005</v>
      </c>
      <c r="K25">
        <v>18</v>
      </c>
      <c r="L25" s="438">
        <f t="shared" si="3"/>
        <v>0.27083333333333337</v>
      </c>
      <c r="M25" s="495">
        <f t="shared" ca="1" si="4"/>
        <v>1.0280295401141323E-2</v>
      </c>
      <c r="N25" s="99">
        <v>18</v>
      </c>
      <c r="O25" s="439">
        <f t="shared" si="5"/>
        <v>0.27083333333333337</v>
      </c>
    </row>
    <row r="26" spans="2:15" ht="21" thickBot="1" x14ac:dyDescent="0.3">
      <c r="B26" s="199">
        <f t="shared" si="0"/>
        <v>19</v>
      </c>
      <c r="C26" s="106" t="s">
        <v>89</v>
      </c>
      <c r="D26" s="107" t="s">
        <v>90</v>
      </c>
      <c r="E26" s="436">
        <f ca="1">VLOOKUP('Liste for tidtaking'!D22,'Liste for tidtaking'!D$5:H$78,5,FALSE)</f>
        <v>1.7549999999999999</v>
      </c>
      <c r="F26" s="209">
        <v>4.0914351851851855E-2</v>
      </c>
      <c r="G26" s="136"/>
      <c r="H26" s="136"/>
      <c r="I26" s="350">
        <f t="shared" si="1"/>
        <v>1.8597432659932661E-2</v>
      </c>
      <c r="J26" s="99">
        <f t="shared" si="2"/>
        <v>3535.0000000000005</v>
      </c>
      <c r="K26">
        <v>19</v>
      </c>
      <c r="L26" s="438">
        <f t="shared" si="3"/>
        <v>0.22916666666666663</v>
      </c>
      <c r="M26" s="495">
        <f t="shared" ca="1" si="4"/>
        <v>1.0596827726457357E-2</v>
      </c>
      <c r="N26" s="99">
        <v>20</v>
      </c>
      <c r="O26" s="439">
        <f t="shared" si="5"/>
        <v>0.1875</v>
      </c>
    </row>
    <row r="27" spans="2:15" ht="21" thickBot="1" x14ac:dyDescent="0.3">
      <c r="B27" s="199">
        <f t="shared" si="0"/>
        <v>20</v>
      </c>
      <c r="C27" s="106" t="s">
        <v>162</v>
      </c>
      <c r="D27" s="107" t="s">
        <v>163</v>
      </c>
      <c r="E27" s="436">
        <f ca="1">VLOOKUP('Liste for tidtaking'!D69,'Liste for tidtaking'!D$5:H$78,5,FALSE)</f>
        <v>1.7049999999999998</v>
      </c>
      <c r="F27" s="209">
        <v>4.9699074074074076E-2</v>
      </c>
      <c r="G27" s="136"/>
      <c r="H27" s="136"/>
      <c r="I27" s="350">
        <f t="shared" si="1"/>
        <v>2.2590488215488213E-2</v>
      </c>
      <c r="J27" s="99">
        <f t="shared" si="2"/>
        <v>4294</v>
      </c>
      <c r="K27">
        <v>20</v>
      </c>
      <c r="L27" s="438">
        <f t="shared" si="3"/>
        <v>0.1875</v>
      </c>
      <c r="M27" s="495">
        <f t="shared" ca="1" si="4"/>
        <v>1.3249553205564936E-2</v>
      </c>
      <c r="N27" s="99">
        <v>21</v>
      </c>
      <c r="O27" s="439">
        <f t="shared" si="5"/>
        <v>0.14583333333333337</v>
      </c>
    </row>
    <row r="28" spans="2:15" ht="21" thickBot="1" x14ac:dyDescent="0.3">
      <c r="B28" s="199">
        <f t="shared" si="0"/>
        <v>21</v>
      </c>
      <c r="C28" s="106" t="s">
        <v>117</v>
      </c>
      <c r="D28" s="107" t="s">
        <v>118</v>
      </c>
      <c r="E28" s="436">
        <f ca="1">VLOOKUP('Liste for tidtaking'!D41,'Liste for tidtaking'!D$5:H$78,5,FALSE)</f>
        <v>2.2989999999999995</v>
      </c>
      <c r="F28" s="209">
        <v>5.2743055555555557E-2</v>
      </c>
      <c r="G28" s="136"/>
      <c r="H28" s="136"/>
      <c r="I28" s="350">
        <f t="shared" si="1"/>
        <v>2.3974116161616162E-2</v>
      </c>
      <c r="J28" s="99">
        <f t="shared" si="2"/>
        <v>4557</v>
      </c>
      <c r="K28">
        <v>21</v>
      </c>
      <c r="L28" s="438">
        <f t="shared" si="3"/>
        <v>0.14583333333333337</v>
      </c>
      <c r="M28" s="495">
        <f t="shared" ca="1" si="4"/>
        <v>1.0428062706227127E-2</v>
      </c>
      <c r="N28" s="99">
        <v>19</v>
      </c>
      <c r="O28" s="439">
        <f t="shared" si="5"/>
        <v>0.22916666666666663</v>
      </c>
    </row>
    <row r="29" spans="2:15" ht="21" thickBot="1" x14ac:dyDescent="0.3">
      <c r="B29" s="199">
        <f t="shared" si="0"/>
        <v>22</v>
      </c>
      <c r="C29" s="106" t="s">
        <v>60</v>
      </c>
      <c r="D29" s="107" t="s">
        <v>61</v>
      </c>
      <c r="E29" s="436">
        <f ca="1">VLOOKUP('Liste for tidtaking'!D5,'Liste for tidtaking'!D$5:H$78,5,FALSE)</f>
        <v>1.4249999999999998</v>
      </c>
      <c r="F29" s="206"/>
      <c r="G29" s="200"/>
      <c r="H29" s="136"/>
      <c r="I29" s="350"/>
      <c r="J29" s="99"/>
      <c r="L29" s="438"/>
      <c r="M29" s="437"/>
      <c r="N29" s="99"/>
      <c r="O29" s="439"/>
    </row>
    <row r="30" spans="2:15" ht="21" thickBot="1" x14ac:dyDescent="0.3">
      <c r="B30" s="199">
        <f t="shared" si="0"/>
        <v>23</v>
      </c>
      <c r="C30" s="106" t="s">
        <v>65</v>
      </c>
      <c r="D30" s="107" t="s">
        <v>66</v>
      </c>
      <c r="E30" s="436">
        <f ca="1">VLOOKUP('Liste for tidtaking'!D6,'Liste for tidtaking'!D$5:H$78,5,FALSE)</f>
        <v>1.5689999999999997</v>
      </c>
      <c r="F30" s="208"/>
      <c r="G30" s="136"/>
      <c r="H30" s="136"/>
      <c r="I30" s="350"/>
      <c r="J30" s="99"/>
      <c r="L30" s="438"/>
      <c r="M30" s="437"/>
      <c r="N30" s="99"/>
      <c r="O30" s="439"/>
    </row>
    <row r="31" spans="2:15" ht="21" thickBot="1" x14ac:dyDescent="0.3">
      <c r="B31" s="199">
        <f t="shared" si="0"/>
        <v>24</v>
      </c>
      <c r="C31" s="106" t="s">
        <v>67</v>
      </c>
      <c r="D31" s="107" t="s">
        <v>68</v>
      </c>
      <c r="E31" s="436">
        <f ca="1">VLOOKUP('Liste for tidtaking'!D7,'Liste for tidtaking'!D$5:H$78,5,FALSE)</f>
        <v>1.5329999999999997</v>
      </c>
      <c r="F31" s="208"/>
      <c r="G31" s="136"/>
      <c r="H31" s="136"/>
      <c r="I31" s="350"/>
      <c r="J31" s="99"/>
      <c r="L31" s="438"/>
      <c r="M31" s="437"/>
      <c r="N31" s="99"/>
      <c r="O31" s="439"/>
    </row>
    <row r="32" spans="2:15" ht="21" thickBot="1" x14ac:dyDescent="0.3">
      <c r="B32" s="199">
        <f t="shared" si="0"/>
        <v>25</v>
      </c>
      <c r="C32" s="106" t="s">
        <v>71</v>
      </c>
      <c r="D32" s="107" t="s">
        <v>72</v>
      </c>
      <c r="E32" s="436">
        <f ca="1">VLOOKUP('Liste for tidtaking'!D10,'Liste for tidtaking'!D$5:H$78,5,FALSE)</f>
        <v>1.6049999999999998</v>
      </c>
      <c r="F32" s="208"/>
      <c r="G32" s="136"/>
      <c r="H32" s="136"/>
      <c r="I32" s="350"/>
      <c r="J32" s="99"/>
      <c r="L32" s="438"/>
      <c r="M32" s="433"/>
      <c r="N32" s="99"/>
      <c r="O32" s="434"/>
    </row>
    <row r="33" spans="2:15" ht="21" thickBot="1" x14ac:dyDescent="0.3">
      <c r="B33" s="199">
        <f t="shared" si="0"/>
        <v>26</v>
      </c>
      <c r="C33" s="106" t="s">
        <v>75</v>
      </c>
      <c r="D33" s="107" t="s">
        <v>76</v>
      </c>
      <c r="E33" s="436">
        <f ca="1">VLOOKUP('Liste for tidtaking'!D12,'Liste for tidtaking'!D$5:H$78,5,FALSE)</f>
        <v>2.1669999999999998</v>
      </c>
      <c r="F33" s="211"/>
      <c r="G33" s="136"/>
      <c r="H33" s="136"/>
      <c r="J33" s="99"/>
      <c r="L33" s="438"/>
      <c r="M33" s="437"/>
      <c r="N33" s="99"/>
      <c r="O33" s="439"/>
    </row>
    <row r="34" spans="2:15" ht="21" thickBot="1" x14ac:dyDescent="0.3">
      <c r="B34" s="199">
        <f t="shared" si="0"/>
        <v>27</v>
      </c>
      <c r="C34" s="106" t="s">
        <v>79</v>
      </c>
      <c r="D34" s="107" t="s">
        <v>80</v>
      </c>
      <c r="E34" s="436">
        <f ca="1">VLOOKUP('Liste for tidtaking'!D15,'Liste for tidtaking'!D$5:H$78,5,FALSE)</f>
        <v>2.1509999999999998</v>
      </c>
      <c r="F34" s="208"/>
      <c r="G34" s="136"/>
      <c r="H34" s="136"/>
      <c r="J34" s="99"/>
      <c r="L34" s="438"/>
      <c r="M34" s="437"/>
      <c r="N34" s="99"/>
      <c r="O34" s="439"/>
    </row>
    <row r="35" spans="2:15" ht="21" thickBot="1" x14ac:dyDescent="0.3">
      <c r="B35" s="199">
        <f t="shared" si="0"/>
        <v>28</v>
      </c>
      <c r="C35" s="106" t="s">
        <v>83</v>
      </c>
      <c r="D35" s="107" t="s">
        <v>84</v>
      </c>
      <c r="E35" s="436">
        <f ca="1">VLOOKUP('Liste for tidtaking'!D18,'Liste for tidtaking'!D$5:H$78,5,FALSE)</f>
        <v>2.0029999999999997</v>
      </c>
      <c r="F35" s="208" t="s">
        <v>7</v>
      </c>
      <c r="G35" s="136"/>
      <c r="H35" s="136"/>
      <c r="I35" s="350"/>
      <c r="J35" s="99" t="e">
        <f>(F35-INT(F35))*24*60*60*G$6/F$6+(G35-INT(G35))*24*60*60</f>
        <v>#VALUE!</v>
      </c>
      <c r="K35">
        <v>4</v>
      </c>
      <c r="L35" s="438">
        <f>1-(K35-0.5)/(F$78+G$78)</f>
        <v>0.85416666666666663</v>
      </c>
      <c r="M35" s="495">
        <f ca="1">I35/E35</f>
        <v>0</v>
      </c>
      <c r="N35" s="99">
        <v>4</v>
      </c>
      <c r="O35" s="439">
        <f>1-(N35-0.5)/(F$78+G$78)</f>
        <v>0.85416666666666663</v>
      </c>
    </row>
    <row r="36" spans="2:15" ht="21" thickBot="1" x14ac:dyDescent="0.3">
      <c r="B36" s="199">
        <f t="shared" si="0"/>
        <v>29</v>
      </c>
      <c r="C36" s="106" t="s">
        <v>85</v>
      </c>
      <c r="D36" s="107" t="s">
        <v>86</v>
      </c>
      <c r="E36" s="436">
        <f ca="1">VLOOKUP('Liste for tidtaking'!D19,'Liste for tidtaking'!D$5:H$78,5,FALSE)</f>
        <v>2.8169999999999993</v>
      </c>
      <c r="F36" s="208"/>
      <c r="G36" s="136"/>
      <c r="H36" s="136"/>
      <c r="I36" s="350"/>
      <c r="J36" s="99"/>
      <c r="L36" s="438"/>
      <c r="M36" s="437"/>
      <c r="N36" s="99"/>
      <c r="O36" s="439"/>
    </row>
    <row r="37" spans="2:15" ht="21" thickBot="1" x14ac:dyDescent="0.3">
      <c r="B37" s="199">
        <f t="shared" si="0"/>
        <v>30</v>
      </c>
      <c r="C37" s="106" t="s">
        <v>87</v>
      </c>
      <c r="D37" s="107" t="s">
        <v>88</v>
      </c>
      <c r="E37" s="436">
        <f ca="1">VLOOKUP('Liste for tidtaking'!D20,'Liste for tidtaking'!D$5:H$78,5,FALSE)</f>
        <v>1.6049999999999998</v>
      </c>
      <c r="F37" s="208"/>
      <c r="G37" s="136"/>
      <c r="H37" s="136"/>
      <c r="I37" s="350"/>
      <c r="J37" s="99"/>
      <c r="L37" s="438"/>
      <c r="M37" s="437"/>
      <c r="N37" s="99"/>
      <c r="O37" s="439"/>
    </row>
    <row r="38" spans="2:15" ht="21" thickBot="1" x14ac:dyDescent="0.3">
      <c r="B38" s="199">
        <f t="shared" si="0"/>
        <v>31</v>
      </c>
      <c r="C38" s="106" t="s">
        <v>91</v>
      </c>
      <c r="D38" s="107" t="s">
        <v>92</v>
      </c>
      <c r="E38" s="436">
        <f ca="1">VLOOKUP('Liste for tidtaking'!D23,'Liste for tidtaking'!D$5:H$78,5,FALSE)</f>
        <v>1.6049999999999998</v>
      </c>
      <c r="F38" s="209" t="s">
        <v>281</v>
      </c>
      <c r="G38" s="136"/>
      <c r="H38" s="136" t="s">
        <v>228</v>
      </c>
      <c r="I38" s="350"/>
      <c r="J38" s="99" t="e">
        <f>(F38-INT(F38))*24*60*60*G$6/F$6+(G38-INT(G38))*24*60*60</f>
        <v>#VALUE!</v>
      </c>
      <c r="K38">
        <v>22</v>
      </c>
      <c r="L38" s="438">
        <f>1-(K38-0.5)/(F$78+G$78)</f>
        <v>0.10416666666666663</v>
      </c>
      <c r="M38" s="437" t="e">
        <f ca="1">J38/E38</f>
        <v>#VALUE!</v>
      </c>
      <c r="N38" s="99">
        <v>22</v>
      </c>
      <c r="O38" s="439">
        <f>1-(N38-0.5)/(F$78+G$78)</f>
        <v>0.10416666666666663</v>
      </c>
    </row>
    <row r="39" spans="2:15" ht="21" thickBot="1" x14ac:dyDescent="0.3">
      <c r="B39" s="199">
        <f t="shared" si="0"/>
        <v>32</v>
      </c>
      <c r="C39" s="106" t="s">
        <v>93</v>
      </c>
      <c r="D39" s="107" t="s">
        <v>94</v>
      </c>
      <c r="E39" s="436">
        <f ca="1">VLOOKUP('Liste for tidtaking'!D24,'Liste for tidtaking'!D$5:H$78,5,FALSE)</f>
        <v>1.5329999999999997</v>
      </c>
      <c r="F39" s="208"/>
      <c r="G39" s="136"/>
      <c r="H39" s="136"/>
      <c r="I39" s="350"/>
      <c r="J39" s="99"/>
      <c r="L39" s="438"/>
      <c r="M39" s="437"/>
      <c r="N39" s="99"/>
      <c r="O39" s="439"/>
    </row>
    <row r="40" spans="2:15" ht="21" thickBot="1" x14ac:dyDescent="0.3">
      <c r="B40" s="199">
        <f t="shared" ref="B40:B63" si="6">B39+1</f>
        <v>33</v>
      </c>
      <c r="C40" s="106" t="s">
        <v>97</v>
      </c>
      <c r="D40" s="107" t="s">
        <v>98</v>
      </c>
      <c r="E40" s="436">
        <f ca="1">VLOOKUP('Liste for tidtaking'!D26,'Liste for tidtaking'!D$5:H$78,5,FALSE)</f>
        <v>2.2989999999999995</v>
      </c>
      <c r="F40" s="208"/>
      <c r="G40" s="136"/>
      <c r="H40" s="136"/>
      <c r="L40" s="438"/>
      <c r="M40" s="431"/>
      <c r="N40" s="99"/>
      <c r="O40" s="434"/>
    </row>
    <row r="41" spans="2:15" ht="21" thickBot="1" x14ac:dyDescent="0.3">
      <c r="B41" s="199">
        <f t="shared" si="6"/>
        <v>34</v>
      </c>
      <c r="C41" s="106" t="s">
        <v>100</v>
      </c>
      <c r="D41" s="107" t="s">
        <v>101</v>
      </c>
      <c r="E41" s="436">
        <f ca="1">VLOOKUP('Liste for tidtaking'!D28,'Liste for tidtaking'!D$5:H$78,5,FALSE)</f>
        <v>1.3729999999999998</v>
      </c>
      <c r="F41" s="208"/>
      <c r="G41" s="136"/>
      <c r="H41" s="136"/>
      <c r="I41" s="350"/>
      <c r="J41" s="99"/>
      <c r="L41" s="438"/>
      <c r="M41" s="437"/>
      <c r="N41" s="99"/>
      <c r="O41" s="439"/>
    </row>
    <row r="42" spans="2:15" ht="21" thickBot="1" x14ac:dyDescent="0.3">
      <c r="B42" s="199">
        <f t="shared" si="6"/>
        <v>35</v>
      </c>
      <c r="C42" s="106" t="s">
        <v>102</v>
      </c>
      <c r="D42" s="107" t="s">
        <v>103</v>
      </c>
      <c r="E42" s="436">
        <f ca="1">VLOOKUP('Liste for tidtaking'!D29,'Liste for tidtaking'!D$5:H$78,5,FALSE)</f>
        <v>1.4609999999999999</v>
      </c>
      <c r="F42" s="209" t="s">
        <v>229</v>
      </c>
      <c r="G42" s="136"/>
      <c r="H42" s="136" t="s">
        <v>228</v>
      </c>
      <c r="I42" s="350"/>
      <c r="J42" s="99" t="e">
        <f>(F42-INT(F42))*24*60*60*G$6/F$6+(G42-INT(G42))*24*60*60</f>
        <v>#VALUE!</v>
      </c>
      <c r="K42">
        <v>22</v>
      </c>
      <c r="L42" s="438">
        <f>1-(K42-0.5)/(F$78+G$78)</f>
        <v>0.10416666666666663</v>
      </c>
      <c r="M42" s="437" t="e">
        <f ca="1">J42/E42</f>
        <v>#VALUE!</v>
      </c>
      <c r="N42" s="99">
        <v>22</v>
      </c>
      <c r="O42" s="439">
        <f>1-(N42-0.5)/(F$78+G$78)</f>
        <v>0.10416666666666663</v>
      </c>
    </row>
    <row r="43" spans="2:15" ht="21" thickBot="1" x14ac:dyDescent="0.3">
      <c r="B43" s="199">
        <f t="shared" si="6"/>
        <v>36</v>
      </c>
      <c r="C43" s="106" t="s">
        <v>104</v>
      </c>
      <c r="D43" s="107" t="s">
        <v>105</v>
      </c>
      <c r="E43" s="436">
        <f ca="1">VLOOKUP('Liste for tidtaking'!D31,'Liste for tidtaking'!D$5:H$78,5,FALSE)</f>
        <v>1.7549999999999999</v>
      </c>
      <c r="F43" s="209" t="s">
        <v>280</v>
      </c>
      <c r="G43" s="136"/>
      <c r="H43" s="136" t="s">
        <v>228</v>
      </c>
      <c r="I43" s="350"/>
      <c r="J43" s="99" t="e">
        <f>(F43-INT(F43))*24*60*60*G$6/F$6+(G43-INT(G43))*24*60*60</f>
        <v>#VALUE!</v>
      </c>
      <c r="K43">
        <v>22</v>
      </c>
      <c r="L43" s="438">
        <f>1-(K43-0.5)/(F$78+G$78)</f>
        <v>0.10416666666666663</v>
      </c>
      <c r="M43" s="437" t="e">
        <f ca="1">J43/E43</f>
        <v>#VALUE!</v>
      </c>
      <c r="N43" s="99">
        <v>22</v>
      </c>
      <c r="O43" s="439">
        <f>1-(N43-0.5)/(F$78+G$78)</f>
        <v>0.10416666666666663</v>
      </c>
    </row>
    <row r="44" spans="2:15" ht="21" thickBot="1" x14ac:dyDescent="0.3">
      <c r="B44" s="199">
        <f t="shared" si="6"/>
        <v>37</v>
      </c>
      <c r="C44" s="106" t="s">
        <v>63</v>
      </c>
      <c r="D44" s="107" t="s">
        <v>106</v>
      </c>
      <c r="E44" s="436">
        <f ca="1">VLOOKUP('Liste for tidtaking'!D33,'Liste for tidtaking'!D$5:H$78,5,FALSE)</f>
        <v>1.8549999999999998</v>
      </c>
      <c r="F44" s="208"/>
      <c r="G44" s="136"/>
      <c r="H44" s="136"/>
      <c r="I44" s="350"/>
      <c r="J44" s="99"/>
      <c r="L44" s="438"/>
      <c r="M44" s="437"/>
      <c r="N44" s="99"/>
      <c r="O44" s="439"/>
    </row>
    <row r="45" spans="2:15" ht="21" thickBot="1" x14ac:dyDescent="0.3">
      <c r="B45" s="199">
        <f t="shared" si="6"/>
        <v>38</v>
      </c>
      <c r="C45" s="106" t="s">
        <v>109</v>
      </c>
      <c r="D45" s="107" t="s">
        <v>110</v>
      </c>
      <c r="E45" s="436">
        <f ca="1">VLOOKUP('Liste for tidtaking'!D35,'Liste for tidtaking'!D$5:H$78,5,FALSE)</f>
        <v>2.0769999999999995</v>
      </c>
      <c r="F45" s="208"/>
      <c r="G45" s="136"/>
      <c r="H45" s="136"/>
      <c r="I45" s="350"/>
      <c r="J45" s="99"/>
      <c r="L45" s="438"/>
      <c r="M45" s="437"/>
      <c r="N45" s="99"/>
      <c r="O45" s="439"/>
    </row>
    <row r="46" spans="2:15" ht="21" thickBot="1" x14ac:dyDescent="0.3">
      <c r="B46" s="199">
        <f t="shared" si="6"/>
        <v>39</v>
      </c>
      <c r="C46" s="106" t="s">
        <v>113</v>
      </c>
      <c r="D46" s="107" t="s">
        <v>114</v>
      </c>
      <c r="E46" s="436">
        <f ca="1">VLOOKUP('Liste for tidtaking'!D38,'Liste for tidtaking'!D$5:H$78,5,FALSE)</f>
        <v>2.6998000000000002</v>
      </c>
      <c r="F46" s="208"/>
      <c r="G46" s="136"/>
      <c r="H46" s="136"/>
      <c r="I46" s="350"/>
      <c r="J46" s="99"/>
      <c r="L46" s="438"/>
      <c r="M46" s="433"/>
      <c r="N46" s="99"/>
      <c r="O46" s="434"/>
    </row>
    <row r="47" spans="2:15" ht="21" thickBot="1" x14ac:dyDescent="0.3">
      <c r="B47" s="199">
        <f t="shared" si="6"/>
        <v>40</v>
      </c>
      <c r="C47" s="106" t="s">
        <v>125</v>
      </c>
      <c r="D47" s="107" t="s">
        <v>126</v>
      </c>
      <c r="E47" s="436">
        <f ca="1">VLOOKUP('Liste for tidtaking'!D47,'Liste for tidtaking'!D$5:H$78,5,FALSE)</f>
        <v>1.9489999999999998</v>
      </c>
      <c r="F47" s="207"/>
      <c r="G47" s="136"/>
      <c r="H47" s="136"/>
      <c r="I47" s="350"/>
      <c r="J47" s="99"/>
      <c r="L47" s="438"/>
      <c r="M47" s="437"/>
      <c r="N47" s="99"/>
      <c r="O47" s="439"/>
    </row>
    <row r="48" spans="2:15" ht="21" thickBot="1" x14ac:dyDescent="0.3">
      <c r="B48" s="199">
        <f t="shared" si="6"/>
        <v>41</v>
      </c>
      <c r="C48" s="106" t="s">
        <v>129</v>
      </c>
      <c r="D48" s="107" t="s">
        <v>130</v>
      </c>
      <c r="E48" s="436">
        <f ca="1">VLOOKUP('Liste for tidtaking'!D49,'Liste for tidtaking'!D$5:H$78,5,FALSE)</f>
        <v>2.0769999999999995</v>
      </c>
      <c r="F48" s="208"/>
      <c r="G48" s="136"/>
      <c r="H48" s="136"/>
      <c r="I48" s="350"/>
      <c r="J48" s="99"/>
      <c r="L48" s="438"/>
      <c r="M48" s="437"/>
      <c r="N48" s="99"/>
      <c r="O48" s="439"/>
    </row>
    <row r="49" spans="2:15" ht="21" thickBot="1" x14ac:dyDescent="0.3">
      <c r="B49" s="199">
        <f t="shared" si="6"/>
        <v>42</v>
      </c>
      <c r="C49" s="106" t="s">
        <v>133</v>
      </c>
      <c r="D49" s="107" t="s">
        <v>134</v>
      </c>
      <c r="E49" s="436">
        <f ca="1">VLOOKUP('Liste for tidtaking'!D51,'Liste for tidtaking'!D$5:H$78,5,FALSE)</f>
        <v>2.4469999999999996</v>
      </c>
      <c r="F49" s="208"/>
      <c r="G49" s="136"/>
      <c r="H49" s="136"/>
      <c r="I49" s="350"/>
      <c r="J49" s="99"/>
      <c r="L49" s="438"/>
      <c r="M49" s="433"/>
      <c r="N49" s="99"/>
      <c r="O49" s="432"/>
    </row>
    <row r="50" spans="2:15" ht="21" thickBot="1" x14ac:dyDescent="0.3">
      <c r="B50" s="199">
        <f t="shared" si="6"/>
        <v>43</v>
      </c>
      <c r="C50" s="106" t="s">
        <v>137</v>
      </c>
      <c r="D50" s="107" t="s">
        <v>321</v>
      </c>
      <c r="E50" s="436">
        <f ca="1">VLOOKUP('Liste for tidtaking'!D54,'Liste for tidtaking'!D$5:H$78,5,FALSE)</f>
        <v>1.5329999999999997</v>
      </c>
      <c r="F50" s="208" t="s">
        <v>7</v>
      </c>
      <c r="G50" s="136"/>
      <c r="H50" s="136"/>
      <c r="I50" s="350"/>
      <c r="J50" s="99" t="e">
        <f>(F50-INT(F50))*24*60*60*G$6/F$6+(G50-INT(G50))*24*60*60</f>
        <v>#VALUE!</v>
      </c>
      <c r="K50">
        <v>1</v>
      </c>
      <c r="L50" s="438">
        <f>1-(K50-0.5)/(F$78+G$78)</f>
        <v>0.97916666666666663</v>
      </c>
      <c r="M50" s="495">
        <f ca="1">I50/E50</f>
        <v>0</v>
      </c>
      <c r="N50" s="99">
        <v>1</v>
      </c>
      <c r="O50" s="439">
        <f>1-(N50-0.5)/(F$78+G$78)</f>
        <v>0.97916666666666663</v>
      </c>
    </row>
    <row r="51" spans="2:15" ht="21" thickBot="1" x14ac:dyDescent="0.3">
      <c r="B51" s="199">
        <f t="shared" si="6"/>
        <v>44</v>
      </c>
      <c r="C51" s="106" t="s">
        <v>73</v>
      </c>
      <c r="D51" s="107" t="s">
        <v>140</v>
      </c>
      <c r="E51" s="436">
        <f ca="1">VLOOKUP('Liste for tidtaking'!D55,'Liste for tidtaking'!D$5:H$78,5,FALSE)</f>
        <v>1.7049999999999998</v>
      </c>
      <c r="F51" s="208"/>
      <c r="G51" s="136"/>
      <c r="H51" s="136"/>
      <c r="I51" s="350"/>
      <c r="J51" s="99"/>
      <c r="L51" s="438"/>
      <c r="M51" s="433"/>
      <c r="N51" s="99"/>
      <c r="O51" s="439"/>
    </row>
    <row r="52" spans="2:15" ht="21" thickBot="1" x14ac:dyDescent="0.3">
      <c r="B52" s="199">
        <f t="shared" si="6"/>
        <v>45</v>
      </c>
      <c r="C52" s="106" t="s">
        <v>141</v>
      </c>
      <c r="D52" s="107" t="s">
        <v>142</v>
      </c>
      <c r="E52" s="436">
        <f ca="1">VLOOKUP('Liste for tidtaking'!D56,'Liste for tidtaking'!D$5:H$78,5,FALSE)</f>
        <v>1.8421999999999998</v>
      </c>
      <c r="F52" s="208"/>
      <c r="G52" s="136"/>
      <c r="H52" s="136"/>
      <c r="I52" s="350"/>
      <c r="J52" s="99"/>
      <c r="L52" s="438"/>
      <c r="M52" s="437"/>
      <c r="N52" s="99"/>
      <c r="O52" s="439"/>
    </row>
    <row r="53" spans="2:15" ht="21" thickBot="1" x14ac:dyDescent="0.3">
      <c r="B53" s="199">
        <f t="shared" si="6"/>
        <v>46</v>
      </c>
      <c r="C53" s="106" t="s">
        <v>143</v>
      </c>
      <c r="D53" s="107" t="s">
        <v>144</v>
      </c>
      <c r="E53" s="436">
        <f ca="1">VLOOKUP('Liste for tidtaking'!D57,'Liste for tidtaking'!D$5:H$78,5,FALSE)</f>
        <v>1.8049999999999997</v>
      </c>
      <c r="F53" s="208" t="s">
        <v>7</v>
      </c>
      <c r="G53" s="136"/>
      <c r="H53" s="136"/>
      <c r="I53" s="350"/>
      <c r="J53" s="99" t="e">
        <f>(F53-INT(F53))*24*60*60*G$6/F$6+(G53-INT(G53))*24*60*60</f>
        <v>#VALUE!</v>
      </c>
      <c r="K53">
        <v>4</v>
      </c>
      <c r="L53" s="438">
        <f>1-(K53-0.5)/(F$78+G$78)</f>
        <v>0.85416666666666663</v>
      </c>
      <c r="M53" s="495">
        <f ca="1">I53/E53</f>
        <v>0</v>
      </c>
      <c r="N53" s="99">
        <v>4</v>
      </c>
      <c r="O53" s="439">
        <f>1-(N53-0.5)/(F$78+G$78)</f>
        <v>0.85416666666666663</v>
      </c>
    </row>
    <row r="54" spans="2:15" ht="21" thickBot="1" x14ac:dyDescent="0.3">
      <c r="B54" s="199">
        <f t="shared" si="6"/>
        <v>47</v>
      </c>
      <c r="C54" s="106" t="s">
        <v>145</v>
      </c>
      <c r="D54" s="107" t="s">
        <v>146</v>
      </c>
      <c r="E54" s="436">
        <f ca="1">VLOOKUP('Liste for tidtaking'!D58,'Liste for tidtaking'!D$5:H$78,5,FALSE)</f>
        <v>1.5689999999999997</v>
      </c>
      <c r="F54" s="208"/>
      <c r="G54" s="136"/>
      <c r="H54" s="136"/>
      <c r="I54" s="350"/>
      <c r="J54" s="99"/>
      <c r="L54" s="438"/>
      <c r="M54" s="437"/>
      <c r="N54" s="99"/>
      <c r="O54" s="439"/>
    </row>
    <row r="55" spans="2:15" ht="21" thickBot="1" x14ac:dyDescent="0.3">
      <c r="B55" s="199">
        <f t="shared" si="6"/>
        <v>48</v>
      </c>
      <c r="C55" s="106" t="s">
        <v>79</v>
      </c>
      <c r="D55" s="107" t="s">
        <v>147</v>
      </c>
      <c r="E55" s="436">
        <f ca="1">VLOOKUP('Liste for tidtaking'!D59,'Liste for tidtaking'!D$5:H$78,5,FALSE)</f>
        <v>1.9289999999999998</v>
      </c>
      <c r="F55" s="208"/>
      <c r="G55" s="136"/>
      <c r="H55" s="136"/>
      <c r="I55" s="350"/>
      <c r="J55" s="99"/>
      <c r="L55" s="438"/>
      <c r="M55" s="437"/>
      <c r="N55" s="99"/>
      <c r="O55" s="439"/>
    </row>
    <row r="56" spans="2:15" ht="21" thickBot="1" x14ac:dyDescent="0.3">
      <c r="B56" s="199">
        <f t="shared" si="6"/>
        <v>49</v>
      </c>
      <c r="C56" s="113" t="s">
        <v>150</v>
      </c>
      <c r="D56" s="201" t="s">
        <v>151</v>
      </c>
      <c r="E56" s="436">
        <f ca="1">VLOOKUP('Liste for tidtaking'!D62,'Liste for tidtaking'!D$5:H$78,5,FALSE)</f>
        <v>1.8065999999999998</v>
      </c>
      <c r="F56" s="277"/>
      <c r="G56" s="200"/>
      <c r="H56" s="136"/>
      <c r="I56" s="350"/>
      <c r="J56" s="99"/>
      <c r="L56" s="438"/>
      <c r="M56" s="437"/>
      <c r="N56" s="99"/>
      <c r="O56" s="439"/>
    </row>
    <row r="57" spans="2:15" ht="21" thickBot="1" x14ac:dyDescent="0.3">
      <c r="B57" s="199">
        <f t="shared" si="6"/>
        <v>50</v>
      </c>
      <c r="C57" s="113" t="s">
        <v>152</v>
      </c>
      <c r="D57" s="201" t="s">
        <v>153</v>
      </c>
      <c r="E57" s="436">
        <f ca="1">VLOOKUP('Liste for tidtaking'!D63,'Liste for tidtaking'!D$5:H$78,5,FALSE)</f>
        <v>1.8049999999999997</v>
      </c>
      <c r="F57" s="210"/>
      <c r="G57" s="136"/>
      <c r="H57" s="136"/>
      <c r="I57" s="350"/>
      <c r="J57" s="99"/>
      <c r="L57" s="438"/>
      <c r="M57" s="437"/>
      <c r="N57" s="99"/>
      <c r="O57" s="439"/>
    </row>
    <row r="58" spans="2:15" ht="21" thickBot="1" x14ac:dyDescent="0.3">
      <c r="B58" s="199">
        <f t="shared" si="6"/>
        <v>51</v>
      </c>
      <c r="C58" s="113" t="s">
        <v>154</v>
      </c>
      <c r="D58" s="108" t="s">
        <v>155</v>
      </c>
      <c r="E58" s="436">
        <f ca="1">VLOOKUP('Liste for tidtaking'!D64,'Liste for tidtaking'!D$5:H$78,5,FALSE)</f>
        <v>1.9489999999999998</v>
      </c>
      <c r="F58" s="210"/>
      <c r="G58" s="136"/>
      <c r="H58" s="136"/>
      <c r="I58" s="350"/>
      <c r="J58" s="99"/>
      <c r="L58" s="438"/>
      <c r="M58" s="433"/>
      <c r="N58" s="99"/>
      <c r="O58" s="434"/>
    </row>
    <row r="59" spans="2:15" ht="21" thickBot="1" x14ac:dyDescent="0.3">
      <c r="B59" s="199">
        <f t="shared" si="6"/>
        <v>52</v>
      </c>
      <c r="C59" s="113" t="s">
        <v>160</v>
      </c>
      <c r="D59" s="201" t="s">
        <v>161</v>
      </c>
      <c r="E59" s="436">
        <f ca="1">VLOOKUP('Liste for tidtaking'!D68,'Liste for tidtaking'!D$5:H$78,5,FALSE)</f>
        <v>2.2249999999999996</v>
      </c>
      <c r="F59" s="210"/>
      <c r="G59" s="136"/>
      <c r="H59" s="136"/>
      <c r="I59" s="350"/>
      <c r="J59" s="99"/>
      <c r="L59" s="438"/>
      <c r="M59" s="437"/>
      <c r="N59" s="99"/>
      <c r="O59" s="439"/>
    </row>
    <row r="60" spans="2:15" ht="21" thickBot="1" x14ac:dyDescent="0.3">
      <c r="B60" s="199">
        <f t="shared" si="6"/>
        <v>53</v>
      </c>
      <c r="C60" s="113" t="s">
        <v>164</v>
      </c>
      <c r="D60" s="201" t="s">
        <v>165</v>
      </c>
      <c r="E60" s="436">
        <f ca="1">VLOOKUP('Liste for tidtaking'!D70,'Liste for tidtaking'!D$5:H$78,5,FALSE)</f>
        <v>1.4969999999999999</v>
      </c>
      <c r="F60" s="210"/>
      <c r="G60" s="136"/>
      <c r="H60" s="136"/>
      <c r="I60" s="350"/>
      <c r="J60" s="99"/>
      <c r="L60" s="438"/>
      <c r="M60" s="433"/>
      <c r="N60" s="99"/>
      <c r="O60" s="434"/>
    </row>
    <row r="61" spans="2:15" ht="21" thickBot="1" x14ac:dyDescent="0.3">
      <c r="B61" s="199">
        <f t="shared" si="6"/>
        <v>54</v>
      </c>
      <c r="C61" s="113" t="s">
        <v>167</v>
      </c>
      <c r="D61" s="108" t="s">
        <v>168</v>
      </c>
      <c r="E61" s="436">
        <f ca="1">VLOOKUP('Liste for tidtaking'!D73,'Liste for tidtaking'!D$5:H$78,5,FALSE)</f>
        <v>2.2989999999999995</v>
      </c>
      <c r="F61" s="210"/>
      <c r="G61" s="136"/>
      <c r="H61" s="136"/>
      <c r="I61" s="350"/>
      <c r="J61" s="99"/>
      <c r="L61" s="438"/>
      <c r="M61" s="437"/>
      <c r="N61" s="99"/>
      <c r="O61" s="439"/>
    </row>
    <row r="62" spans="2:15" ht="21" thickBot="1" x14ac:dyDescent="0.3">
      <c r="B62" s="199">
        <f t="shared" si="6"/>
        <v>55</v>
      </c>
      <c r="C62" s="113" t="s">
        <v>169</v>
      </c>
      <c r="D62" s="108" t="s">
        <v>170</v>
      </c>
      <c r="E62" s="436">
        <f ca="1">VLOOKUP('Liste for tidtaking'!D74,'Liste for tidtaking'!D$5:H$78,5,FALSE)</f>
        <v>1.5689999999999997</v>
      </c>
      <c r="F62" s="210"/>
      <c r="G62" s="136"/>
      <c r="H62" s="136"/>
      <c r="I62" s="350"/>
      <c r="J62" s="99"/>
      <c r="L62" s="438"/>
      <c r="M62" s="437"/>
      <c r="N62" s="99"/>
      <c r="O62" s="439"/>
    </row>
    <row r="63" spans="2:15" ht="21" thickBot="1" x14ac:dyDescent="0.3">
      <c r="B63" s="199">
        <f t="shared" si="6"/>
        <v>56</v>
      </c>
      <c r="C63" s="108" t="s">
        <v>171</v>
      </c>
      <c r="D63" s="108" t="s">
        <v>172</v>
      </c>
      <c r="E63" s="436">
        <f ca="1">VLOOKUP('Liste for tidtaking'!D75,'Liste for tidtaking'!D$5:H$78,5,FALSE)</f>
        <v>1.8549999999999998</v>
      </c>
      <c r="F63" s="17"/>
      <c r="G63" s="136"/>
      <c r="H63" s="136"/>
      <c r="L63" s="438"/>
      <c r="M63" s="431"/>
      <c r="N63" s="99"/>
      <c r="O63" s="434"/>
    </row>
    <row r="64" spans="2:15" ht="19" x14ac:dyDescent="0.25">
      <c r="B64" s="39"/>
      <c r="C64" s="39"/>
      <c r="D64" s="39"/>
      <c r="E64" s="39"/>
      <c r="F64" s="348"/>
      <c r="G64" s="349"/>
      <c r="H64" s="349"/>
    </row>
    <row r="65" spans="2:18" ht="19" x14ac:dyDescent="0.25">
      <c r="B65" s="39"/>
      <c r="C65" s="39"/>
      <c r="D65" s="39"/>
      <c r="E65" s="39"/>
      <c r="F65" s="348"/>
      <c r="G65" s="349"/>
      <c r="H65" s="349"/>
    </row>
    <row r="66" spans="2:18" ht="19" x14ac:dyDescent="0.25">
      <c r="B66" s="39"/>
      <c r="C66" s="39"/>
      <c r="D66" s="39"/>
      <c r="E66" s="39"/>
      <c r="F66" s="348"/>
      <c r="G66" s="349"/>
      <c r="H66" s="349"/>
    </row>
    <row r="67" spans="2:18" ht="19" x14ac:dyDescent="0.25">
      <c r="B67" s="39"/>
      <c r="C67" s="39"/>
      <c r="D67" s="39"/>
      <c r="E67" s="39"/>
      <c r="F67" s="348"/>
      <c r="G67" s="349"/>
      <c r="H67" s="349"/>
    </row>
    <row r="68" spans="2:18" ht="19" x14ac:dyDescent="0.25">
      <c r="B68" s="39"/>
      <c r="C68" s="39"/>
      <c r="D68" s="39"/>
      <c r="E68" s="39"/>
      <c r="F68" s="348"/>
      <c r="G68" s="349"/>
      <c r="H68" s="349"/>
    </row>
    <row r="69" spans="2:18" ht="19" x14ac:dyDescent="0.25">
      <c r="B69" s="39"/>
      <c r="C69" s="39"/>
      <c r="D69" s="39"/>
      <c r="E69" s="39"/>
      <c r="F69" s="348"/>
      <c r="G69" s="349"/>
      <c r="H69" s="349"/>
    </row>
    <row r="70" spans="2:18" ht="19" x14ac:dyDescent="0.25">
      <c r="B70" s="39"/>
      <c r="C70" s="39"/>
      <c r="D70" s="39"/>
      <c r="E70" s="39"/>
      <c r="F70" s="348"/>
      <c r="G70" s="349"/>
      <c r="H70" s="349"/>
    </row>
    <row r="71" spans="2:18" ht="19" x14ac:dyDescent="0.25">
      <c r="B71" s="39"/>
      <c r="C71" s="39"/>
      <c r="D71" s="39"/>
      <c r="E71" s="39"/>
      <c r="F71" s="348"/>
      <c r="G71" s="349"/>
      <c r="H71" s="349"/>
    </row>
    <row r="72" spans="2:18" ht="19" x14ac:dyDescent="0.25">
      <c r="B72" s="39"/>
      <c r="C72" s="39"/>
      <c r="D72" s="39"/>
      <c r="E72" s="39"/>
      <c r="F72" s="348"/>
      <c r="G72" s="349"/>
      <c r="H72" s="349"/>
    </row>
    <row r="73" spans="2:18" ht="19" x14ac:dyDescent="0.25">
      <c r="R73" s="114"/>
    </row>
    <row r="74" spans="2:18" ht="19" x14ac:dyDescent="0.25">
      <c r="D74" s="39"/>
      <c r="E74" s="39"/>
      <c r="F74" s="103"/>
      <c r="G74" s="103"/>
      <c r="R74" s="114"/>
    </row>
    <row r="75" spans="2:18" ht="19" x14ac:dyDescent="0.25">
      <c r="D75" s="39"/>
      <c r="E75" s="39"/>
      <c r="F75" s="103"/>
      <c r="G75" s="103"/>
    </row>
    <row r="78" spans="2:18" x14ac:dyDescent="0.2">
      <c r="D78" t="s">
        <v>173</v>
      </c>
      <c r="F78" s="196">
        <f>COUNT(F8:F77)+COUNTIF(F8:F77,"Brutt")+COUNTIF(F8:F77,"(*)")</f>
        <v>24</v>
      </c>
      <c r="G78" s="196">
        <f>COUNT(G8:G77)+COUNTIF(G8:G77,"Brutt")+COUNTIF(G8:G77,"(*)")</f>
        <v>0</v>
      </c>
      <c r="K78" s="196"/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IF(SUM(F8:F76)=0," ",AVERAGE(F8:F76))</f>
        <v>3.2279541446208114E-2</v>
      </c>
      <c r="G80" s="103" t="str">
        <f>IF(SUM(G8:G76)=0," ",AVERAGE(G8:G76))</f>
        <v xml:space="preserve"> </v>
      </c>
      <c r="H80" s="103">
        <f>IF(SUM(F8:H76)=0," ",AVERAGE(F8:H76))</f>
        <v>3.2279541446208114E-2</v>
      </c>
    </row>
  </sheetData>
  <autoFilter ref="B7:O62" xr:uid="{891560B5-BFF2-A84B-94A7-A36BE356CB83}">
    <sortState xmlns:xlrd2="http://schemas.microsoft.com/office/spreadsheetml/2017/richdata2" ref="B8:O63">
      <sortCondition ref="I7:I63"/>
    </sortState>
  </autoFilter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5532E-4CB3-1449-A3C6-9C90FECA08D4}">
  <dimension ref="A1:V81"/>
  <sheetViews>
    <sheetView workbookViewId="0">
      <selection activeCell="E8" sqref="E8"/>
    </sheetView>
  </sheetViews>
  <sheetFormatPr baseColWidth="10" defaultColWidth="10.83203125" defaultRowHeight="16" x14ac:dyDescent="0.2"/>
  <cols>
    <col min="3" max="3" width="14.5" customWidth="1"/>
    <col min="4" max="5" width="20.1640625" customWidth="1"/>
    <col min="6" max="6" width="19.1640625" customWidth="1"/>
    <col min="7" max="7" width="19.1640625" style="15" customWidth="1"/>
    <col min="8" max="8" width="17.6640625" customWidth="1"/>
    <col min="10" max="10" width="0" hidden="1" customWidth="1"/>
    <col min="12" max="15" width="10.83203125" customWidth="1"/>
    <col min="19" max="19" width="18.83203125" customWidth="1"/>
  </cols>
  <sheetData>
    <row r="1" spans="1:22" x14ac:dyDescent="0.2">
      <c r="A1" s="15"/>
    </row>
    <row r="3" spans="1:22" ht="26" x14ac:dyDescent="0.3">
      <c r="B3" s="21" t="s">
        <v>230</v>
      </c>
      <c r="C3" s="266" t="s">
        <v>231</v>
      </c>
      <c r="F3" s="15"/>
    </row>
    <row r="4" spans="1:22" ht="17" thickBot="1" x14ac:dyDescent="0.25">
      <c r="B4" s="15"/>
      <c r="F4" s="15"/>
    </row>
    <row r="5" spans="1:22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232</v>
      </c>
      <c r="G5" s="204" t="s">
        <v>233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22" ht="20" thickBot="1" x14ac:dyDescent="0.3">
      <c r="B6" s="104"/>
      <c r="C6" s="198"/>
      <c r="D6" s="198"/>
      <c r="E6" s="198"/>
      <c r="F6" s="226">
        <v>2.4</v>
      </c>
      <c r="G6" s="204">
        <v>2.8</v>
      </c>
      <c r="H6" s="204"/>
      <c r="J6" s="194"/>
      <c r="K6" s="194"/>
      <c r="M6" s="431"/>
      <c r="O6" s="432"/>
    </row>
    <row r="7" spans="1:22" ht="20" thickBot="1" x14ac:dyDescent="0.3">
      <c r="B7" s="104"/>
      <c r="C7" s="212"/>
      <c r="D7" s="212"/>
      <c r="E7" s="212"/>
      <c r="F7" s="206"/>
      <c r="G7" s="200"/>
      <c r="H7" s="136"/>
      <c r="Q7" s="111" t="s">
        <v>201</v>
      </c>
    </row>
    <row r="8" spans="1:22" ht="21" thickBot="1" x14ac:dyDescent="0.3">
      <c r="B8" s="199">
        <v>1</v>
      </c>
      <c r="C8" s="106" t="s">
        <v>127</v>
      </c>
      <c r="D8" s="107" t="s">
        <v>128</v>
      </c>
      <c r="E8" s="436">
        <f ca="1">VLOOKUP('Liste for tidtaking'!D48,'Liste for tidtaking'!D$5:H$78,5,FALSE)</f>
        <v>1.4969999999999999</v>
      </c>
      <c r="F8" s="209"/>
      <c r="G8" s="135">
        <v>2.3819444444444445E-2</v>
      </c>
      <c r="H8" s="136"/>
      <c r="I8" s="350">
        <f t="shared" ref="I8:I37" si="0">IF(F8&gt;0,F8/F$6,G8/G$6)</f>
        <v>8.5069444444444454E-3</v>
      </c>
      <c r="J8" s="99">
        <f t="shared" ref="J8:J38" si="1">(F8-INT(F8))*24*60*60*G$6/F$6+(G8-INT(G8))*24*60*60</f>
        <v>2058</v>
      </c>
      <c r="K8">
        <v>1</v>
      </c>
      <c r="L8" s="438">
        <f t="shared" ref="L8:L38" si="2">1-(K8-0.5)/(F$78+G$78)</f>
        <v>0.9838709677419355</v>
      </c>
      <c r="M8" s="495">
        <f t="shared" ref="M8:M37" ca="1" si="3">I8/E8</f>
        <v>5.6826616195353678E-3</v>
      </c>
      <c r="N8" s="99">
        <v>1</v>
      </c>
      <c r="O8" s="439">
        <f t="shared" ref="O8:O38" si="4">1-(N8-0.5)/(F$78+G$78)</f>
        <v>0.9838709677419355</v>
      </c>
      <c r="Q8" s="110" t="s">
        <v>202</v>
      </c>
      <c r="R8" s="110"/>
      <c r="S8" s="111" t="s">
        <v>203</v>
      </c>
      <c r="T8" s="110"/>
      <c r="U8" s="110" t="s">
        <v>204</v>
      </c>
      <c r="V8" s="110"/>
    </row>
    <row r="9" spans="1:22" ht="21" thickBot="1" x14ac:dyDescent="0.3">
      <c r="B9" s="199">
        <f t="shared" ref="B9:B40" si="5">B8+1</f>
        <v>2</v>
      </c>
      <c r="C9" s="106" t="s">
        <v>137</v>
      </c>
      <c r="D9" s="107" t="s">
        <v>321</v>
      </c>
      <c r="E9" s="436">
        <f ca="1">VLOOKUP('Liste for tidtaking'!D54,'Liste for tidtaking'!D$5:H$78,5,FALSE)</f>
        <v>1.5329999999999997</v>
      </c>
      <c r="F9" s="208"/>
      <c r="G9" s="135">
        <v>2.462962962962963E-2</v>
      </c>
      <c r="H9" s="136"/>
      <c r="I9" s="350">
        <f t="shared" si="0"/>
        <v>8.7962962962962968E-3</v>
      </c>
      <c r="J9" s="99">
        <f t="shared" si="1"/>
        <v>2128</v>
      </c>
      <c r="K9">
        <v>2</v>
      </c>
      <c r="L9" s="438">
        <f t="shared" si="2"/>
        <v>0.95161290322580649</v>
      </c>
      <c r="M9" s="495">
        <f t="shared" ca="1" si="3"/>
        <v>5.7379623589669266E-3</v>
      </c>
      <c r="N9" s="99">
        <v>2</v>
      </c>
      <c r="O9" s="439">
        <f t="shared" si="4"/>
        <v>0.95161290322580649</v>
      </c>
      <c r="Q9" s="110" t="s">
        <v>205</v>
      </c>
      <c r="R9" s="110"/>
      <c r="S9" s="111" t="s">
        <v>206</v>
      </c>
      <c r="T9" s="80"/>
      <c r="U9" s="80"/>
    </row>
    <row r="10" spans="1:22" ht="21" thickBot="1" x14ac:dyDescent="0.3">
      <c r="B10" s="199">
        <f t="shared" si="5"/>
        <v>3</v>
      </c>
      <c r="C10" s="106" t="s">
        <v>135</v>
      </c>
      <c r="D10" s="107" t="s">
        <v>136</v>
      </c>
      <c r="E10" s="436">
        <f ca="1">VLOOKUP('Liste for tidtaking'!D52,'Liste for tidtaking'!D$5:H$78,5,FALSE)</f>
        <v>1.3989999999999998</v>
      </c>
      <c r="F10" s="209"/>
      <c r="G10" s="135">
        <v>2.5057870370370369E-2</v>
      </c>
      <c r="H10" s="136"/>
      <c r="I10" s="350">
        <f t="shared" si="0"/>
        <v>8.9492394179894186E-3</v>
      </c>
      <c r="J10" s="99">
        <f t="shared" si="1"/>
        <v>2164.9999999999995</v>
      </c>
      <c r="K10">
        <v>3</v>
      </c>
      <c r="L10" s="438">
        <f t="shared" si="2"/>
        <v>0.91935483870967738</v>
      </c>
      <c r="M10" s="495">
        <f t="shared" ca="1" si="3"/>
        <v>6.3968830721868623E-3</v>
      </c>
      <c r="N10" s="99">
        <v>11</v>
      </c>
      <c r="O10" s="439">
        <f t="shared" si="4"/>
        <v>0.66129032258064524</v>
      </c>
      <c r="Q10" s="110" t="s">
        <v>179</v>
      </c>
      <c r="R10" s="110"/>
      <c r="S10" s="111" t="s">
        <v>7</v>
      </c>
      <c r="T10" s="80"/>
      <c r="U10" s="80"/>
    </row>
    <row r="11" spans="1:22" ht="21" thickBot="1" x14ac:dyDescent="0.3">
      <c r="B11" s="199">
        <f t="shared" si="5"/>
        <v>4</v>
      </c>
      <c r="C11" s="106" t="s">
        <v>107</v>
      </c>
      <c r="D11" s="107" t="s">
        <v>108</v>
      </c>
      <c r="E11" s="436">
        <f ca="1">VLOOKUP('Liste for tidtaking'!D34,'Liste for tidtaking'!D$5:H$78,5,FALSE)</f>
        <v>1.6549999999999998</v>
      </c>
      <c r="F11" s="209"/>
      <c r="G11" s="135">
        <v>2.6793981481481481E-2</v>
      </c>
      <c r="H11" s="136"/>
      <c r="I11" s="350">
        <f t="shared" si="0"/>
        <v>9.5692791005291006E-3</v>
      </c>
      <c r="J11" s="99">
        <f t="shared" si="1"/>
        <v>2314.9999999999995</v>
      </c>
      <c r="K11">
        <v>4</v>
      </c>
      <c r="L11" s="438">
        <f t="shared" si="2"/>
        <v>0.88709677419354838</v>
      </c>
      <c r="M11" s="495">
        <f t="shared" ca="1" si="3"/>
        <v>5.7820417525855598E-3</v>
      </c>
      <c r="N11" s="99">
        <v>3</v>
      </c>
      <c r="O11" s="439">
        <f t="shared" si="4"/>
        <v>0.91935483870967738</v>
      </c>
    </row>
    <row r="12" spans="1:22" ht="21" thickBot="1" x14ac:dyDescent="0.3">
      <c r="B12" s="199">
        <f t="shared" si="5"/>
        <v>5</v>
      </c>
      <c r="C12" s="106" t="s">
        <v>164</v>
      </c>
      <c r="D12" s="107" t="s">
        <v>165</v>
      </c>
      <c r="E12" s="436">
        <f ca="1">VLOOKUP('Liste for tidtaking'!D70,'Liste for tidtaking'!D$5:H$78,5,FALSE)</f>
        <v>1.4969999999999999</v>
      </c>
      <c r="F12" s="208"/>
      <c r="G12" s="135">
        <v>2.8437500000000001E-2</v>
      </c>
      <c r="H12" s="136"/>
      <c r="I12" s="350">
        <f t="shared" si="0"/>
        <v>1.015625E-2</v>
      </c>
      <c r="J12" s="99">
        <f t="shared" si="1"/>
        <v>2457</v>
      </c>
      <c r="K12">
        <v>5</v>
      </c>
      <c r="L12" s="438">
        <f t="shared" si="2"/>
        <v>0.85483870967741937</v>
      </c>
      <c r="M12" s="495">
        <f t="shared" ca="1" si="3"/>
        <v>6.7844021376085514E-3</v>
      </c>
      <c r="N12" s="99">
        <v>9</v>
      </c>
      <c r="O12" s="439">
        <f t="shared" si="4"/>
        <v>0.72580645161290325</v>
      </c>
      <c r="Q12" s="111" t="s">
        <v>208</v>
      </c>
    </row>
    <row r="13" spans="1:22" ht="21" thickBot="1" x14ac:dyDescent="0.3">
      <c r="B13" s="199">
        <f t="shared" si="5"/>
        <v>6</v>
      </c>
      <c r="C13" s="106" t="s">
        <v>89</v>
      </c>
      <c r="D13" s="107" t="s">
        <v>90</v>
      </c>
      <c r="E13" s="436">
        <f ca="1">VLOOKUP('Liste for tidtaking'!D22,'Liste for tidtaking'!D$5:H$78,5,FALSE)</f>
        <v>1.7549999999999999</v>
      </c>
      <c r="F13" s="209"/>
      <c r="G13" s="135">
        <v>2.9201388888888888E-2</v>
      </c>
      <c r="H13" s="136"/>
      <c r="I13" s="350">
        <f t="shared" si="0"/>
        <v>1.0429067460317461E-2</v>
      </c>
      <c r="J13" s="99">
        <f t="shared" si="1"/>
        <v>2523</v>
      </c>
      <c r="K13">
        <v>6</v>
      </c>
      <c r="L13" s="438">
        <f t="shared" si="2"/>
        <v>0.82258064516129026</v>
      </c>
      <c r="M13" s="495">
        <f t="shared" ca="1" si="3"/>
        <v>5.9424885813774714E-3</v>
      </c>
      <c r="N13" s="99">
        <v>5</v>
      </c>
      <c r="O13" s="439">
        <f t="shared" si="4"/>
        <v>0.85483870967741937</v>
      </c>
    </row>
    <row r="14" spans="1:22" ht="21" thickBot="1" x14ac:dyDescent="0.3">
      <c r="B14" s="199">
        <f t="shared" si="5"/>
        <v>7</v>
      </c>
      <c r="C14" s="106" t="s">
        <v>141</v>
      </c>
      <c r="D14" s="107" t="s">
        <v>142</v>
      </c>
      <c r="E14" s="436">
        <f ca="1">VLOOKUP('Liste for tidtaking'!D56,'Liste for tidtaking'!D$5:H$78,5,FALSE)</f>
        <v>1.8421999999999998</v>
      </c>
      <c r="F14" s="17"/>
      <c r="G14" s="135">
        <v>2.9212962962962961E-2</v>
      </c>
      <c r="H14" s="136"/>
      <c r="I14" s="350">
        <f t="shared" si="0"/>
        <v>1.0433201058201058E-2</v>
      </c>
      <c r="J14" s="99">
        <f t="shared" si="1"/>
        <v>2524</v>
      </c>
      <c r="K14">
        <v>7</v>
      </c>
      <c r="L14" s="438">
        <f t="shared" si="2"/>
        <v>0.79032258064516125</v>
      </c>
      <c r="M14" s="495">
        <f t="shared" ca="1" si="3"/>
        <v>5.6634464543486368E-3</v>
      </c>
      <c r="N14" s="99">
        <v>4</v>
      </c>
      <c r="O14" s="439">
        <f t="shared" si="4"/>
        <v>0.88709677419354838</v>
      </c>
    </row>
    <row r="15" spans="1:22" ht="21" thickBot="1" x14ac:dyDescent="0.3">
      <c r="B15" s="199">
        <f t="shared" si="5"/>
        <v>8</v>
      </c>
      <c r="C15" s="106" t="s">
        <v>67</v>
      </c>
      <c r="D15" s="107" t="s">
        <v>68</v>
      </c>
      <c r="E15" s="436">
        <f ca="1">VLOOKUP('Liste for tidtaking'!D7,'Liste for tidtaking'!D$5:H$78,5,FALSE)</f>
        <v>1.5329999999999997</v>
      </c>
      <c r="F15" s="208"/>
      <c r="G15" s="135">
        <v>2.9456018518518517E-2</v>
      </c>
      <c r="H15" s="136"/>
      <c r="I15" s="350">
        <f t="shared" si="0"/>
        <v>1.0520006613756613E-2</v>
      </c>
      <c r="J15" s="99">
        <f t="shared" si="1"/>
        <v>2545</v>
      </c>
      <c r="K15">
        <v>8</v>
      </c>
      <c r="L15" s="438">
        <f t="shared" si="2"/>
        <v>0.75806451612903225</v>
      </c>
      <c r="M15" s="495">
        <f t="shared" ca="1" si="3"/>
        <v>6.8623656971667423E-3</v>
      </c>
      <c r="N15" s="99">
        <v>10</v>
      </c>
      <c r="O15" s="439">
        <f t="shared" si="4"/>
        <v>0.69354838709677424</v>
      </c>
    </row>
    <row r="16" spans="1:22" ht="21" thickBot="1" x14ac:dyDescent="0.3">
      <c r="B16" s="199">
        <f t="shared" si="5"/>
        <v>9</v>
      </c>
      <c r="C16" s="106" t="s">
        <v>169</v>
      </c>
      <c r="D16" s="107" t="s">
        <v>170</v>
      </c>
      <c r="E16" s="436">
        <f ca="1">VLOOKUP('Liste for tidtaking'!D74,'Liste for tidtaking'!D$5:H$78,5,FALSE)</f>
        <v>1.5689999999999997</v>
      </c>
      <c r="F16" s="208"/>
      <c r="G16" s="135">
        <v>3.0671296296296297E-2</v>
      </c>
      <c r="H16" s="136"/>
      <c r="I16" s="350">
        <f t="shared" si="0"/>
        <v>1.0954034391534393E-2</v>
      </c>
      <c r="J16" s="99">
        <f t="shared" si="1"/>
        <v>2650.0000000000005</v>
      </c>
      <c r="K16">
        <v>9</v>
      </c>
      <c r="L16" s="438">
        <f t="shared" si="2"/>
        <v>0.72580645161290325</v>
      </c>
      <c r="M16" s="495">
        <f t="shared" ca="1" si="3"/>
        <v>6.9815388091360071E-3</v>
      </c>
      <c r="N16" s="99">
        <v>12</v>
      </c>
      <c r="O16" s="439">
        <f t="shared" si="4"/>
        <v>0.62903225806451613</v>
      </c>
    </row>
    <row r="17" spans="2:15" ht="21" thickBot="1" x14ac:dyDescent="0.3">
      <c r="B17" s="199">
        <f t="shared" si="5"/>
        <v>10</v>
      </c>
      <c r="C17" s="106" t="s">
        <v>102</v>
      </c>
      <c r="D17" s="107" t="s">
        <v>103</v>
      </c>
      <c r="E17" s="436">
        <f ca="1">VLOOKUP('Liste for tidtaking'!D29,'Liste for tidtaking'!D$5:H$78,5,FALSE)</f>
        <v>1.4609999999999999</v>
      </c>
      <c r="F17" s="209"/>
      <c r="G17" s="135">
        <v>3.1145833333333334E-2</v>
      </c>
      <c r="H17" s="136"/>
      <c r="I17" s="350">
        <f t="shared" si="0"/>
        <v>1.1123511904761905E-2</v>
      </c>
      <c r="J17" s="99">
        <f t="shared" si="1"/>
        <v>2691</v>
      </c>
      <c r="K17">
        <v>10</v>
      </c>
      <c r="L17" s="438">
        <f t="shared" si="2"/>
        <v>0.69354838709677424</v>
      </c>
      <c r="M17" s="495">
        <f t="shared" ca="1" si="3"/>
        <v>7.6136289560314215E-3</v>
      </c>
      <c r="N17" s="99">
        <v>18</v>
      </c>
      <c r="O17" s="439">
        <f t="shared" si="4"/>
        <v>0.43548387096774188</v>
      </c>
    </row>
    <row r="18" spans="2:15" ht="21" thickBot="1" x14ac:dyDescent="0.3">
      <c r="B18" s="199">
        <f t="shared" si="5"/>
        <v>11</v>
      </c>
      <c r="C18" s="106" t="s">
        <v>69</v>
      </c>
      <c r="D18" s="107" t="s">
        <v>70</v>
      </c>
      <c r="E18" s="436">
        <f ca="1">VLOOKUP('Liste for tidtaking'!D9,'Liste for tidtaking'!D$5:H$78,5,FALSE)</f>
        <v>1.5329999999999997</v>
      </c>
      <c r="F18" s="209"/>
      <c r="G18" s="135">
        <v>3.1782407407407405E-2</v>
      </c>
      <c r="H18" s="136"/>
      <c r="I18" s="350">
        <f t="shared" si="0"/>
        <v>1.1350859788359789E-2</v>
      </c>
      <c r="J18" s="99">
        <f t="shared" si="1"/>
        <v>2746</v>
      </c>
      <c r="K18" s="99">
        <v>11</v>
      </c>
      <c r="L18" s="438">
        <f t="shared" si="2"/>
        <v>0.66129032258064524</v>
      </c>
      <c r="M18" s="495">
        <f t="shared" ca="1" si="3"/>
        <v>7.4043442846443517E-3</v>
      </c>
      <c r="N18" s="99">
        <v>15</v>
      </c>
      <c r="O18" s="439">
        <f t="shared" si="4"/>
        <v>0.532258064516129</v>
      </c>
    </row>
    <row r="19" spans="2:15" ht="21" thickBot="1" x14ac:dyDescent="0.3">
      <c r="B19" s="199">
        <f t="shared" si="5"/>
        <v>12</v>
      </c>
      <c r="C19" s="106" t="s">
        <v>77</v>
      </c>
      <c r="D19" s="107" t="s">
        <v>78</v>
      </c>
      <c r="E19" s="436">
        <f ca="1">VLOOKUP('Liste for tidtaking'!D13,'Liste for tidtaking'!D$5:H$78,5,FALSE)</f>
        <v>1.5689999999999997</v>
      </c>
      <c r="F19" s="209"/>
      <c r="G19" s="135">
        <v>3.2175925925925927E-2</v>
      </c>
      <c r="H19" s="136"/>
      <c r="I19" s="350">
        <f t="shared" si="0"/>
        <v>1.1491402116402118E-2</v>
      </c>
      <c r="J19" s="99">
        <f t="shared" si="1"/>
        <v>2780</v>
      </c>
      <c r="K19">
        <v>12</v>
      </c>
      <c r="L19" s="438">
        <f t="shared" si="2"/>
        <v>0.62903225806451613</v>
      </c>
      <c r="M19" s="495">
        <f t="shared" ca="1" si="3"/>
        <v>7.3240293922256982E-3</v>
      </c>
      <c r="N19" s="99">
        <v>14</v>
      </c>
      <c r="O19" s="439">
        <f t="shared" si="4"/>
        <v>0.56451612903225801</v>
      </c>
    </row>
    <row r="20" spans="2:15" ht="21" thickBot="1" x14ac:dyDescent="0.3">
      <c r="B20" s="199">
        <f t="shared" si="5"/>
        <v>13</v>
      </c>
      <c r="C20" s="106" t="s">
        <v>100</v>
      </c>
      <c r="D20" s="107" t="s">
        <v>101</v>
      </c>
      <c r="E20" s="436">
        <f ca="1">VLOOKUP('Liste for tidtaking'!D28,'Liste for tidtaking'!D$5:H$78,5,FALSE)</f>
        <v>1.3729999999999998</v>
      </c>
      <c r="F20" s="208"/>
      <c r="G20" s="135">
        <v>3.2268518518518516E-2</v>
      </c>
      <c r="H20" s="136"/>
      <c r="I20" s="350">
        <f t="shared" si="0"/>
        <v>1.1524470899470899E-2</v>
      </c>
      <c r="J20" s="99">
        <f t="shared" si="1"/>
        <v>2787.9999999999995</v>
      </c>
      <c r="K20">
        <v>13</v>
      </c>
      <c r="L20" s="438">
        <f t="shared" si="2"/>
        <v>0.59677419354838712</v>
      </c>
      <c r="M20" s="495">
        <f t="shared" ca="1" si="3"/>
        <v>8.3936423157107802E-3</v>
      </c>
      <c r="N20" s="99">
        <v>25</v>
      </c>
      <c r="O20" s="439">
        <f t="shared" si="4"/>
        <v>0.20967741935483875</v>
      </c>
    </row>
    <row r="21" spans="2:15" ht="21" thickBot="1" x14ac:dyDescent="0.3">
      <c r="B21" s="199">
        <f t="shared" si="5"/>
        <v>14</v>
      </c>
      <c r="C21" s="106" t="s">
        <v>115</v>
      </c>
      <c r="D21" s="107" t="s">
        <v>116</v>
      </c>
      <c r="E21" s="436">
        <f ca="1">VLOOKUP('Liste for tidtaking'!D39,'Liste for tidtaking'!D$5:H$78,5,FALSE)</f>
        <v>2.0029999999999997</v>
      </c>
      <c r="F21" s="209"/>
      <c r="G21" s="135">
        <v>3.4409722222222223E-2</v>
      </c>
      <c r="H21" s="136"/>
      <c r="I21" s="350">
        <f t="shared" si="0"/>
        <v>1.2289186507936509E-2</v>
      </c>
      <c r="J21" s="99">
        <f t="shared" si="1"/>
        <v>2973.0000000000005</v>
      </c>
      <c r="K21">
        <v>14</v>
      </c>
      <c r="L21" s="438">
        <f t="shared" si="2"/>
        <v>0.56451612903225801</v>
      </c>
      <c r="M21" s="495">
        <f t="shared" ca="1" si="3"/>
        <v>6.1353901687151826E-3</v>
      </c>
      <c r="N21" s="99">
        <v>7</v>
      </c>
      <c r="O21" s="439">
        <f t="shared" si="4"/>
        <v>0.79032258064516125</v>
      </c>
    </row>
    <row r="22" spans="2:15" ht="21" thickBot="1" x14ac:dyDescent="0.3">
      <c r="B22" s="199">
        <f t="shared" si="5"/>
        <v>15</v>
      </c>
      <c r="C22" s="106" t="s">
        <v>95</v>
      </c>
      <c r="D22" s="107" t="s">
        <v>96</v>
      </c>
      <c r="E22" s="436">
        <f ca="1">VLOOKUP('Liste for tidtaking'!D25,'Liste for tidtaking'!D$5:H$78,5,FALSE)</f>
        <v>1.7049999999999998</v>
      </c>
      <c r="F22" s="209"/>
      <c r="G22" s="135">
        <v>3.4467592592592591E-2</v>
      </c>
      <c r="H22" s="136"/>
      <c r="I22" s="350">
        <f t="shared" si="0"/>
        <v>1.2309854497354498E-2</v>
      </c>
      <c r="J22" s="99">
        <f t="shared" si="1"/>
        <v>2978</v>
      </c>
      <c r="K22">
        <v>15</v>
      </c>
      <c r="L22" s="438">
        <f t="shared" si="2"/>
        <v>0.532258064516129</v>
      </c>
      <c r="M22" s="495">
        <f t="shared" ca="1" si="3"/>
        <v>7.2198560101785917E-3</v>
      </c>
      <c r="N22" s="99">
        <v>13</v>
      </c>
      <c r="O22" s="439">
        <f t="shared" si="4"/>
        <v>0.59677419354838712</v>
      </c>
    </row>
    <row r="23" spans="2:15" ht="21" thickBot="1" x14ac:dyDescent="0.3">
      <c r="B23" s="199">
        <f t="shared" si="5"/>
        <v>16</v>
      </c>
      <c r="C23" s="106" t="s">
        <v>87</v>
      </c>
      <c r="D23" s="107" t="s">
        <v>88</v>
      </c>
      <c r="E23" s="436">
        <f ca="1">VLOOKUP('Liste for tidtaking'!D20,'Liste for tidtaking'!D$5:H$78,5,FALSE)</f>
        <v>1.6049999999999998</v>
      </c>
      <c r="F23" s="208"/>
      <c r="G23" s="135">
        <v>3.5567129629629629E-2</v>
      </c>
      <c r="H23" s="136"/>
      <c r="I23" s="350">
        <f t="shared" si="0"/>
        <v>1.2702546296296297E-2</v>
      </c>
      <c r="J23" s="99">
        <f t="shared" si="1"/>
        <v>3073</v>
      </c>
      <c r="K23">
        <v>16</v>
      </c>
      <c r="L23" s="438">
        <f t="shared" si="2"/>
        <v>0.5</v>
      </c>
      <c r="M23" s="495">
        <f t="shared" ca="1" si="3"/>
        <v>7.9143590631129586E-3</v>
      </c>
      <c r="N23" s="99">
        <v>22</v>
      </c>
      <c r="O23" s="439">
        <f t="shared" si="4"/>
        <v>0.30645161290322576</v>
      </c>
    </row>
    <row r="24" spans="2:15" ht="21" thickBot="1" x14ac:dyDescent="0.3">
      <c r="B24" s="199">
        <f t="shared" si="5"/>
        <v>17</v>
      </c>
      <c r="C24" s="106" t="s">
        <v>91</v>
      </c>
      <c r="D24" s="107" t="s">
        <v>92</v>
      </c>
      <c r="E24" s="436">
        <f ca="1">VLOOKUP('Liste for tidtaking'!D23,'Liste for tidtaking'!D$5:H$78,5,FALSE)</f>
        <v>1.6049999999999998</v>
      </c>
      <c r="F24" s="209">
        <v>3.1157407407407408E-2</v>
      </c>
      <c r="G24" s="18"/>
      <c r="H24" s="136"/>
      <c r="I24" s="350">
        <f t="shared" si="0"/>
        <v>1.2982253086419754E-2</v>
      </c>
      <c r="J24" s="99">
        <f t="shared" si="1"/>
        <v>3140.6666666666665</v>
      </c>
      <c r="K24">
        <v>17</v>
      </c>
      <c r="L24" s="438">
        <f t="shared" si="2"/>
        <v>0.467741935483871</v>
      </c>
      <c r="M24" s="495">
        <f t="shared" ca="1" si="3"/>
        <v>8.0886312064920602E-3</v>
      </c>
      <c r="N24" s="99">
        <v>23</v>
      </c>
      <c r="O24" s="439">
        <f t="shared" si="4"/>
        <v>0.27419354838709675</v>
      </c>
    </row>
    <row r="25" spans="2:15" ht="21" thickBot="1" x14ac:dyDescent="0.3">
      <c r="B25" s="199">
        <f t="shared" si="5"/>
        <v>18</v>
      </c>
      <c r="C25" s="106" t="s">
        <v>162</v>
      </c>
      <c r="D25" s="107" t="s">
        <v>163</v>
      </c>
      <c r="E25" s="436">
        <f ca="1">VLOOKUP('Liste for tidtaking'!D69,'Liste for tidtaking'!D$5:H$78,5,FALSE)</f>
        <v>1.7049999999999998</v>
      </c>
      <c r="F25" s="209"/>
      <c r="G25" s="135">
        <v>3.6585648148148145E-2</v>
      </c>
      <c r="H25" s="136"/>
      <c r="I25" s="350">
        <f t="shared" si="0"/>
        <v>1.306630291005291E-2</v>
      </c>
      <c r="J25" s="99">
        <f t="shared" si="1"/>
        <v>3161</v>
      </c>
      <c r="K25">
        <v>18</v>
      </c>
      <c r="L25" s="438">
        <f t="shared" si="2"/>
        <v>0.43548387096774188</v>
      </c>
      <c r="M25" s="495">
        <f t="shared" ca="1" si="3"/>
        <v>7.6635207683594785E-3</v>
      </c>
      <c r="N25" s="99">
        <v>19</v>
      </c>
      <c r="O25" s="439">
        <f t="shared" si="4"/>
        <v>0.40322580645161288</v>
      </c>
    </row>
    <row r="26" spans="2:15" ht="21" thickBot="1" x14ac:dyDescent="0.3">
      <c r="B26" s="199">
        <f t="shared" si="5"/>
        <v>19</v>
      </c>
      <c r="C26" s="106" t="s">
        <v>79</v>
      </c>
      <c r="D26" s="107" t="s">
        <v>80</v>
      </c>
      <c r="E26" s="436">
        <f ca="1">VLOOKUP('Liste for tidtaking'!D15,'Liste for tidtaking'!D$5:H$78,5,FALSE)</f>
        <v>2.1509999999999998</v>
      </c>
      <c r="F26" s="208"/>
      <c r="G26" s="135">
        <v>3.664351851851852E-2</v>
      </c>
      <c r="H26" s="136"/>
      <c r="I26" s="350">
        <f t="shared" si="0"/>
        <v>1.30869708994709E-2</v>
      </c>
      <c r="J26" s="99">
        <f t="shared" si="1"/>
        <v>3166</v>
      </c>
      <c r="K26">
        <v>19</v>
      </c>
      <c r="L26" s="438">
        <f t="shared" si="2"/>
        <v>0.40322580645161288</v>
      </c>
      <c r="M26" s="495">
        <f t="shared" ca="1" si="3"/>
        <v>6.0841333795773602E-3</v>
      </c>
      <c r="N26" s="99">
        <v>6</v>
      </c>
      <c r="O26" s="439">
        <f t="shared" si="4"/>
        <v>0.82258064516129026</v>
      </c>
    </row>
    <row r="27" spans="2:15" ht="21" thickBot="1" x14ac:dyDescent="0.3">
      <c r="B27" s="199">
        <f t="shared" si="5"/>
        <v>20</v>
      </c>
      <c r="C27" s="106" t="s">
        <v>139</v>
      </c>
      <c r="D27" s="107" t="s">
        <v>138</v>
      </c>
      <c r="E27" s="436">
        <f ca="1">VLOOKUP('Liste for tidtaking'!D53,'Liste for tidtaking'!D$5:H$78,5,FALSE)</f>
        <v>2.0362</v>
      </c>
      <c r="F27" s="209"/>
      <c r="G27" s="135">
        <v>3.7037037037037035E-2</v>
      </c>
      <c r="H27" s="136"/>
      <c r="I27" s="350">
        <f t="shared" si="0"/>
        <v>1.3227513227513227E-2</v>
      </c>
      <c r="J27" s="99">
        <f t="shared" si="1"/>
        <v>3199.9999999999995</v>
      </c>
      <c r="K27">
        <v>20</v>
      </c>
      <c r="L27" s="438">
        <f t="shared" si="2"/>
        <v>0.37096774193548387</v>
      </c>
      <c r="M27" s="495">
        <f t="shared" ca="1" si="3"/>
        <v>6.4961758312116818E-3</v>
      </c>
      <c r="N27" s="99">
        <v>8</v>
      </c>
      <c r="O27" s="439">
        <f t="shared" si="4"/>
        <v>0.75806451612903225</v>
      </c>
    </row>
    <row r="28" spans="2:15" ht="21" thickBot="1" x14ac:dyDescent="0.3">
      <c r="B28" s="199">
        <f t="shared" si="5"/>
        <v>21</v>
      </c>
      <c r="C28" s="106" t="s">
        <v>171</v>
      </c>
      <c r="D28" s="107" t="s">
        <v>172</v>
      </c>
      <c r="E28" s="436">
        <f ca="1">VLOOKUP('Liste for tidtaking'!D75,'Liste for tidtaking'!D$5:H$78,5,FALSE)</f>
        <v>1.8549999999999998</v>
      </c>
      <c r="F28" s="208"/>
      <c r="G28" s="135">
        <v>3.8587962962962963E-2</v>
      </c>
      <c r="H28" s="136"/>
      <c r="I28" s="350">
        <f t="shared" si="0"/>
        <v>1.3781415343915344E-2</v>
      </c>
      <c r="J28" s="99">
        <f t="shared" si="1"/>
        <v>3334</v>
      </c>
      <c r="K28">
        <v>21</v>
      </c>
      <c r="L28" s="438">
        <f t="shared" si="2"/>
        <v>0.33870967741935487</v>
      </c>
      <c r="M28" s="495">
        <f t="shared" ca="1" si="3"/>
        <v>7.429334417205038E-3</v>
      </c>
      <c r="N28" s="99">
        <v>16</v>
      </c>
      <c r="O28" s="439">
        <f t="shared" si="4"/>
        <v>0.5</v>
      </c>
    </row>
    <row r="29" spans="2:15" ht="21" thickBot="1" x14ac:dyDescent="0.3">
      <c r="B29" s="199">
        <f t="shared" si="5"/>
        <v>22</v>
      </c>
      <c r="C29" s="106" t="s">
        <v>104</v>
      </c>
      <c r="D29" s="107" t="s">
        <v>105</v>
      </c>
      <c r="E29" s="436">
        <f ca="1">VLOOKUP('Liste for tidtaking'!D31,'Liste for tidtaking'!D$5:H$78,5,FALSE)</f>
        <v>1.7549999999999999</v>
      </c>
      <c r="F29" s="209"/>
      <c r="G29" s="135">
        <v>4.1203703703703701E-2</v>
      </c>
      <c r="H29" s="136"/>
      <c r="I29" s="350">
        <f t="shared" si="0"/>
        <v>1.4715608465608465E-2</v>
      </c>
      <c r="J29" s="99">
        <f t="shared" si="1"/>
        <v>3559.9999999999995</v>
      </c>
      <c r="K29">
        <v>22</v>
      </c>
      <c r="L29" s="438">
        <f t="shared" si="2"/>
        <v>0.30645161290322576</v>
      </c>
      <c r="M29" s="495">
        <f t="shared" ca="1" si="3"/>
        <v>8.3849620886657927E-3</v>
      </c>
      <c r="N29" s="99">
        <v>24</v>
      </c>
      <c r="O29" s="439">
        <f t="shared" si="4"/>
        <v>0.24193548387096775</v>
      </c>
    </row>
    <row r="30" spans="2:15" ht="21" thickBot="1" x14ac:dyDescent="0.3">
      <c r="B30" s="199">
        <f t="shared" si="5"/>
        <v>23</v>
      </c>
      <c r="C30" s="106" t="s">
        <v>123</v>
      </c>
      <c r="D30" s="107" t="s">
        <v>124</v>
      </c>
      <c r="E30" s="436">
        <f ca="1">VLOOKUP('Liste for tidtaking'!D46,'Liste for tidtaking'!D$5:H$78,5,FALSE)</f>
        <v>1.9289999999999998</v>
      </c>
      <c r="F30" s="268">
        <v>3.6400462962962961E-2</v>
      </c>
      <c r="G30" s="137"/>
      <c r="H30" s="136"/>
      <c r="I30" s="350">
        <f t="shared" si="0"/>
        <v>1.5166859567901234E-2</v>
      </c>
      <c r="J30" s="99">
        <f t="shared" si="1"/>
        <v>3669.166666666667</v>
      </c>
      <c r="K30">
        <v>23</v>
      </c>
      <c r="L30" s="438">
        <f t="shared" si="2"/>
        <v>0.27419354838709675</v>
      </c>
      <c r="M30" s="495">
        <f t="shared" ca="1" si="3"/>
        <v>7.8625503203220513E-3</v>
      </c>
      <c r="N30" s="99">
        <v>20</v>
      </c>
      <c r="O30" s="439">
        <f t="shared" si="4"/>
        <v>0.37096774193548387</v>
      </c>
    </row>
    <row r="31" spans="2:15" ht="21" thickBot="1" x14ac:dyDescent="0.3">
      <c r="B31" s="199">
        <f t="shared" si="5"/>
        <v>24</v>
      </c>
      <c r="C31" s="106" t="s">
        <v>111</v>
      </c>
      <c r="D31" s="107" t="s">
        <v>112</v>
      </c>
      <c r="E31" s="436">
        <f ca="1">VLOOKUP('Liste for tidtaking'!D36,'Liste for tidtaking'!D$5:H$78,5,FALSE)</f>
        <v>1.4609999999999999</v>
      </c>
      <c r="F31" s="209"/>
      <c r="G31" s="135">
        <v>4.2743055555555555E-2</v>
      </c>
      <c r="H31" s="136"/>
      <c r="I31" s="350">
        <f t="shared" si="0"/>
        <v>1.5265376984126985E-2</v>
      </c>
      <c r="J31" s="99">
        <f t="shared" si="1"/>
        <v>3693.0000000000005</v>
      </c>
      <c r="K31">
        <v>24</v>
      </c>
      <c r="L31" s="438">
        <f t="shared" si="2"/>
        <v>0.24193548387096775</v>
      </c>
      <c r="M31" s="495">
        <f t="shared" ca="1" si="3"/>
        <v>1.0448581097965084E-2</v>
      </c>
      <c r="N31" s="99">
        <v>30</v>
      </c>
      <c r="O31" s="439">
        <f t="shared" si="4"/>
        <v>4.8387096774193505E-2</v>
      </c>
    </row>
    <row r="32" spans="2:15" ht="21" thickBot="1" x14ac:dyDescent="0.3">
      <c r="B32" s="199">
        <f t="shared" si="5"/>
        <v>25</v>
      </c>
      <c r="C32" s="106" t="s">
        <v>131</v>
      </c>
      <c r="D32" s="107" t="s">
        <v>132</v>
      </c>
      <c r="E32" s="436">
        <f ca="1">VLOOKUP('Liste for tidtaking'!D50,'Liste for tidtaking'!D$5:H$78,5,FALSE)</f>
        <v>1.6549999999999998</v>
      </c>
      <c r="F32" s="209"/>
      <c r="G32" s="135">
        <v>4.2789351851851849E-2</v>
      </c>
      <c r="H32" s="136"/>
      <c r="I32" s="350">
        <f t="shared" si="0"/>
        <v>1.5281911375661376E-2</v>
      </c>
      <c r="J32" s="99">
        <f t="shared" si="1"/>
        <v>3697</v>
      </c>
      <c r="K32">
        <v>25</v>
      </c>
      <c r="L32" s="438">
        <f t="shared" si="2"/>
        <v>0.20967741935483875</v>
      </c>
      <c r="M32" s="495">
        <f t="shared" ca="1" si="3"/>
        <v>9.2337833085567242E-3</v>
      </c>
      <c r="N32" s="99">
        <v>27</v>
      </c>
      <c r="O32" s="439">
        <f t="shared" si="4"/>
        <v>0.14516129032258063</v>
      </c>
    </row>
    <row r="33" spans="2:15" ht="21" thickBot="1" x14ac:dyDescent="0.3">
      <c r="B33" s="199">
        <f t="shared" si="5"/>
        <v>26</v>
      </c>
      <c r="C33" s="106" t="s">
        <v>73</v>
      </c>
      <c r="D33" s="107" t="s">
        <v>74</v>
      </c>
      <c r="E33" s="436">
        <f ca="1">VLOOKUP('Liste for tidtaking'!D11,'Liste for tidtaking'!D$5:H$78,5,FALSE)</f>
        <v>1.5689999999999997</v>
      </c>
      <c r="F33" s="209"/>
      <c r="G33" s="135">
        <v>4.4826388888888888E-2</v>
      </c>
      <c r="H33" s="136"/>
      <c r="I33" s="350">
        <f t="shared" si="0"/>
        <v>1.6009424603174605E-2</v>
      </c>
      <c r="J33" s="99">
        <f t="shared" si="1"/>
        <v>3873</v>
      </c>
      <c r="K33">
        <v>26</v>
      </c>
      <c r="L33" s="438">
        <f t="shared" si="2"/>
        <v>0.17741935483870963</v>
      </c>
      <c r="M33" s="495">
        <f t="shared" ca="1" si="3"/>
        <v>1.0203584833125945E-2</v>
      </c>
      <c r="N33" s="99">
        <v>29</v>
      </c>
      <c r="O33" s="439">
        <f t="shared" si="4"/>
        <v>8.064516129032262E-2</v>
      </c>
    </row>
    <row r="34" spans="2:15" ht="21" thickBot="1" x14ac:dyDescent="0.3">
      <c r="B34" s="199">
        <f t="shared" si="5"/>
        <v>27</v>
      </c>
      <c r="C34" s="106" t="s">
        <v>117</v>
      </c>
      <c r="D34" s="107" t="s">
        <v>166</v>
      </c>
      <c r="E34" s="436">
        <f ca="1">VLOOKUP('Liste for tidtaking'!D71,'Liste for tidtaking'!D$5:H$78,5,FALSE)</f>
        <v>1.7049999999999998</v>
      </c>
      <c r="F34" s="209"/>
      <c r="G34" s="135">
        <v>4.5752314814814815E-2</v>
      </c>
      <c r="H34" s="136"/>
      <c r="I34" s="350">
        <f t="shared" si="0"/>
        <v>1.6340112433862436E-2</v>
      </c>
      <c r="J34" s="99">
        <f t="shared" si="1"/>
        <v>3953.0000000000005</v>
      </c>
      <c r="K34">
        <v>27</v>
      </c>
      <c r="L34" s="438">
        <f t="shared" si="2"/>
        <v>0.14516129032258063</v>
      </c>
      <c r="M34" s="495">
        <f t="shared" ca="1" si="3"/>
        <v>9.5836436562243034E-3</v>
      </c>
      <c r="N34" s="99">
        <v>28</v>
      </c>
      <c r="O34" s="439">
        <f t="shared" si="4"/>
        <v>0.11290322580645162</v>
      </c>
    </row>
    <row r="35" spans="2:15" ht="21" thickBot="1" x14ac:dyDescent="0.3">
      <c r="B35" s="199">
        <f t="shared" si="5"/>
        <v>28</v>
      </c>
      <c r="C35" s="106" t="s">
        <v>117</v>
      </c>
      <c r="D35" s="107" t="s">
        <v>118</v>
      </c>
      <c r="E35" s="436">
        <f ca="1">VLOOKUP('Liste for tidtaking'!D41,'Liste for tidtaking'!D$5:H$78,5,FALSE)</f>
        <v>2.2989999999999995</v>
      </c>
      <c r="F35" s="209">
        <v>4.116898148148148E-2</v>
      </c>
      <c r="G35" s="18"/>
      <c r="H35" s="136"/>
      <c r="I35" s="350">
        <f t="shared" si="0"/>
        <v>1.7153742283950616E-2</v>
      </c>
      <c r="J35" s="99">
        <f t="shared" si="1"/>
        <v>4149.833333333333</v>
      </c>
      <c r="K35">
        <v>28</v>
      </c>
      <c r="L35" s="438">
        <f t="shared" si="2"/>
        <v>0.11290322580645162</v>
      </c>
      <c r="M35" s="495">
        <f t="shared" ca="1" si="3"/>
        <v>7.4613929029798262E-3</v>
      </c>
      <c r="N35" s="99">
        <v>17</v>
      </c>
      <c r="O35" s="439">
        <f t="shared" si="4"/>
        <v>0.467741935483871</v>
      </c>
    </row>
    <row r="36" spans="2:15" ht="21" thickBot="1" x14ac:dyDescent="0.3">
      <c r="B36" s="199">
        <f t="shared" si="5"/>
        <v>29</v>
      </c>
      <c r="C36" s="106" t="s">
        <v>109</v>
      </c>
      <c r="D36" s="107" t="s">
        <v>110</v>
      </c>
      <c r="E36" s="436">
        <f ca="1">VLOOKUP('Liste for tidtaking'!D35,'Liste for tidtaking'!D$5:H$78,5,FALSE)</f>
        <v>2.0769999999999995</v>
      </c>
      <c r="F36" s="208"/>
      <c r="G36" s="135">
        <v>4.9386574074074076E-2</v>
      </c>
      <c r="H36" s="136"/>
      <c r="I36" s="350">
        <f t="shared" si="0"/>
        <v>1.7638062169312171E-2</v>
      </c>
      <c r="J36" s="99">
        <f t="shared" si="1"/>
        <v>4267</v>
      </c>
      <c r="K36">
        <v>29</v>
      </c>
      <c r="L36" s="438">
        <f t="shared" si="2"/>
        <v>8.064516129032262E-2</v>
      </c>
      <c r="M36" s="495">
        <f t="shared" ca="1" si="3"/>
        <v>8.4920857820472671E-3</v>
      </c>
      <c r="N36" s="99">
        <v>26</v>
      </c>
      <c r="O36" s="439">
        <f t="shared" si="4"/>
        <v>0.17741935483870963</v>
      </c>
    </row>
    <row r="37" spans="2:15" ht="21" thickBot="1" x14ac:dyDescent="0.3">
      <c r="B37" s="199">
        <f t="shared" si="5"/>
        <v>30</v>
      </c>
      <c r="C37" s="106" t="s">
        <v>133</v>
      </c>
      <c r="D37" s="107" t="s">
        <v>134</v>
      </c>
      <c r="E37" s="436">
        <f ca="1">VLOOKUP('Liste for tidtaking'!D51,'Liste for tidtaking'!D$5:H$78,5,FALSE)</f>
        <v>2.4469999999999996</v>
      </c>
      <c r="F37" s="208"/>
      <c r="G37" s="135">
        <v>5.4027777777777779E-2</v>
      </c>
      <c r="H37" s="136"/>
      <c r="I37" s="350">
        <f t="shared" si="0"/>
        <v>1.9295634920634921E-2</v>
      </c>
      <c r="J37" s="99">
        <f t="shared" si="1"/>
        <v>4668</v>
      </c>
      <c r="K37">
        <v>30</v>
      </c>
      <c r="L37" s="438">
        <f t="shared" si="2"/>
        <v>4.8387096774193505E-2</v>
      </c>
      <c r="M37" s="495">
        <f t="shared" ca="1" si="3"/>
        <v>7.8854249777829694E-3</v>
      </c>
      <c r="N37" s="99">
        <v>21</v>
      </c>
      <c r="O37" s="439">
        <f t="shared" si="4"/>
        <v>0.33870967741935487</v>
      </c>
    </row>
    <row r="38" spans="2:15" ht="21" thickBot="1" x14ac:dyDescent="0.3">
      <c r="B38" s="199">
        <f t="shared" si="5"/>
        <v>31</v>
      </c>
      <c r="C38" s="106" t="s">
        <v>60</v>
      </c>
      <c r="D38" s="107" t="s">
        <v>61</v>
      </c>
      <c r="E38" s="436">
        <f ca="1">VLOOKUP('Liste for tidtaking'!D5,'Liste for tidtaking'!D$5:H$78,5,FALSE)</f>
        <v>1.4249999999999998</v>
      </c>
      <c r="F38" s="206"/>
      <c r="G38" s="200" t="s">
        <v>7</v>
      </c>
      <c r="H38" s="136"/>
      <c r="J38" s="99" t="e">
        <f t="shared" si="1"/>
        <v>#VALUE!</v>
      </c>
      <c r="K38">
        <v>1</v>
      </c>
      <c r="L38" s="438">
        <f t="shared" si="2"/>
        <v>0.9838709677419355</v>
      </c>
      <c r="M38" s="437" t="e">
        <f ca="1">J38/E38</f>
        <v>#VALUE!</v>
      </c>
      <c r="N38" s="99">
        <v>1</v>
      </c>
      <c r="O38" s="439">
        <f t="shared" si="4"/>
        <v>0.9838709677419355</v>
      </c>
    </row>
    <row r="39" spans="2:15" ht="21" thickBot="1" x14ac:dyDescent="0.3">
      <c r="B39" s="199">
        <f t="shared" si="5"/>
        <v>32</v>
      </c>
      <c r="C39" s="106" t="s">
        <v>65</v>
      </c>
      <c r="D39" s="107" t="s">
        <v>66</v>
      </c>
      <c r="E39" s="436">
        <f ca="1">VLOOKUP('Liste for tidtaking'!D6,'Liste for tidtaking'!D$5:H$78,5,FALSE)</f>
        <v>1.5689999999999997</v>
      </c>
      <c r="F39" s="17"/>
      <c r="G39" s="227"/>
      <c r="H39" s="136"/>
      <c r="I39" s="350"/>
      <c r="J39" s="99"/>
      <c r="L39" s="438"/>
      <c r="M39" s="437"/>
      <c r="N39" s="99"/>
      <c r="O39" s="439"/>
    </row>
    <row r="40" spans="2:15" ht="21" thickBot="1" x14ac:dyDescent="0.3">
      <c r="B40" s="199">
        <f t="shared" si="5"/>
        <v>33</v>
      </c>
      <c r="C40" s="106" t="s">
        <v>71</v>
      </c>
      <c r="D40" s="107" t="s">
        <v>72</v>
      </c>
      <c r="E40" s="436">
        <f ca="1">VLOOKUP('Liste for tidtaking'!D10,'Liste for tidtaking'!D$5:H$78,5,FALSE)</f>
        <v>1.6049999999999998</v>
      </c>
      <c r="F40" s="207"/>
      <c r="G40" s="200"/>
      <c r="H40" s="136"/>
      <c r="I40" s="350"/>
      <c r="J40" s="99"/>
      <c r="L40" s="438"/>
      <c r="M40" s="437"/>
      <c r="N40" s="99"/>
      <c r="O40" s="439"/>
    </row>
    <row r="41" spans="2:15" ht="21" thickBot="1" x14ac:dyDescent="0.3">
      <c r="B41" s="199">
        <f t="shared" ref="B41:B63" si="6">B40+1</f>
        <v>34</v>
      </c>
      <c r="C41" s="106" t="s">
        <v>75</v>
      </c>
      <c r="D41" s="107" t="s">
        <v>76</v>
      </c>
      <c r="E41" s="436">
        <f ca="1">VLOOKUP('Liste for tidtaking'!D12,'Liste for tidtaking'!D$5:H$78,5,FALSE)</f>
        <v>2.1669999999999998</v>
      </c>
      <c r="F41" s="211"/>
      <c r="G41" s="18"/>
      <c r="H41" s="136"/>
      <c r="L41" s="438"/>
      <c r="M41" s="431"/>
      <c r="N41" s="99"/>
      <c r="O41" s="434"/>
    </row>
    <row r="42" spans="2:15" ht="21" thickBot="1" x14ac:dyDescent="0.3">
      <c r="B42" s="199">
        <f t="shared" si="6"/>
        <v>35</v>
      </c>
      <c r="C42" s="106" t="s">
        <v>81</v>
      </c>
      <c r="D42" s="107" t="s">
        <v>82</v>
      </c>
      <c r="E42" s="436">
        <f ca="1">VLOOKUP('Liste for tidtaking'!D16,'Liste for tidtaking'!D$5:H$78,5,FALSE)</f>
        <v>1.8049999999999997</v>
      </c>
      <c r="F42" s="209"/>
      <c r="G42" s="18"/>
      <c r="H42" s="136"/>
      <c r="I42" s="350"/>
      <c r="J42" s="99"/>
      <c r="L42" s="438"/>
      <c r="M42" s="437"/>
      <c r="N42" s="99"/>
      <c r="O42" s="439"/>
    </row>
    <row r="43" spans="2:15" ht="21" thickBot="1" x14ac:dyDescent="0.3">
      <c r="B43" s="199">
        <f t="shared" si="6"/>
        <v>36</v>
      </c>
      <c r="C43" s="106" t="s">
        <v>83</v>
      </c>
      <c r="D43" s="107" t="s">
        <v>84</v>
      </c>
      <c r="E43" s="436">
        <f ca="1">VLOOKUP('Liste for tidtaking'!D18,'Liste for tidtaking'!D$5:H$78,5,FALSE)</f>
        <v>2.0029999999999997</v>
      </c>
      <c r="F43" s="208"/>
      <c r="G43" s="18" t="s">
        <v>7</v>
      </c>
      <c r="H43" s="136"/>
      <c r="J43" s="99" t="e">
        <f>(F43-INT(F43))*24*60*60*G$6/F$6+(G43-INT(G43))*24*60*60</f>
        <v>#VALUE!</v>
      </c>
      <c r="K43">
        <v>4</v>
      </c>
      <c r="L43" s="438">
        <f>1-(K43-0.5)/(F$78+G$78)</f>
        <v>0.88709677419354838</v>
      </c>
      <c r="M43" s="437" t="e">
        <f ca="1">J43/E43</f>
        <v>#VALUE!</v>
      </c>
      <c r="N43" s="99">
        <v>4</v>
      </c>
      <c r="O43" s="439">
        <f>1-(N43-0.5)/(F$78+G$78)</f>
        <v>0.88709677419354838</v>
      </c>
    </row>
    <row r="44" spans="2:15" ht="21" thickBot="1" x14ac:dyDescent="0.3">
      <c r="B44" s="199">
        <f t="shared" si="6"/>
        <v>37</v>
      </c>
      <c r="C44" s="106" t="s">
        <v>85</v>
      </c>
      <c r="D44" s="107" t="s">
        <v>86</v>
      </c>
      <c r="E44" s="436">
        <f ca="1">VLOOKUP('Liste for tidtaking'!D19,'Liste for tidtaking'!D$5:H$78,5,FALSE)</f>
        <v>2.8169999999999993</v>
      </c>
      <c r="F44" s="208"/>
      <c r="G44" s="18"/>
      <c r="H44" s="136"/>
      <c r="I44" s="350"/>
      <c r="J44" s="99"/>
      <c r="L44" s="438"/>
      <c r="M44" s="437"/>
      <c r="N44" s="99"/>
      <c r="O44" s="439"/>
    </row>
    <row r="45" spans="2:15" ht="21" thickBot="1" x14ac:dyDescent="0.3">
      <c r="B45" s="199">
        <f t="shared" si="6"/>
        <v>38</v>
      </c>
      <c r="C45" s="106" t="s">
        <v>93</v>
      </c>
      <c r="D45" s="107" t="s">
        <v>94</v>
      </c>
      <c r="E45" s="436">
        <f ca="1">VLOOKUP('Liste for tidtaking'!D24,'Liste for tidtaking'!D$5:H$78,5,FALSE)</f>
        <v>1.5329999999999997</v>
      </c>
      <c r="F45" s="208"/>
      <c r="G45" s="18"/>
      <c r="H45" s="136"/>
      <c r="I45" s="350"/>
      <c r="J45" s="99"/>
      <c r="L45" s="438"/>
      <c r="M45" s="437"/>
      <c r="N45" s="99"/>
      <c r="O45" s="439"/>
    </row>
    <row r="46" spans="2:15" ht="21" thickBot="1" x14ac:dyDescent="0.3">
      <c r="B46" s="199">
        <f t="shared" si="6"/>
        <v>39</v>
      </c>
      <c r="C46" s="106" t="s">
        <v>97</v>
      </c>
      <c r="D46" s="107" t="s">
        <v>98</v>
      </c>
      <c r="E46" s="436">
        <f ca="1">VLOOKUP('Liste for tidtaking'!D26,'Liste for tidtaking'!D$5:H$78,5,FALSE)</f>
        <v>2.2989999999999995</v>
      </c>
      <c r="F46" s="208"/>
      <c r="G46" s="18"/>
      <c r="H46" s="136"/>
      <c r="I46" s="350"/>
      <c r="J46" s="99"/>
      <c r="L46" s="438"/>
      <c r="M46" s="433"/>
      <c r="N46" s="99"/>
      <c r="O46" s="434"/>
    </row>
    <row r="47" spans="2:15" ht="21" thickBot="1" x14ac:dyDescent="0.3">
      <c r="B47" s="199">
        <f t="shared" si="6"/>
        <v>40</v>
      </c>
      <c r="C47" s="106" t="s">
        <v>63</v>
      </c>
      <c r="D47" s="107" t="s">
        <v>99</v>
      </c>
      <c r="E47" s="436">
        <f ca="1">VLOOKUP('Liste for tidtaking'!D27,'Liste for tidtaking'!D$5:H$78,5,FALSE)</f>
        <v>1.4969999999999999</v>
      </c>
      <c r="F47" s="209"/>
      <c r="G47" s="135" t="s">
        <v>234</v>
      </c>
      <c r="H47" s="136" t="s">
        <v>235</v>
      </c>
      <c r="I47" s="350"/>
      <c r="J47" s="99" t="e">
        <f>(F47-INT(F47))*24*60*60*G$6/F$6+(G47-INT(G47))*24*60*60</f>
        <v>#VALUE!</v>
      </c>
      <c r="K47">
        <v>31</v>
      </c>
      <c r="L47" s="438">
        <f>1-(K47-0.5)/(F$78+G$78)</f>
        <v>1.6129032258064502E-2</v>
      </c>
      <c r="M47" s="437" t="e">
        <f ca="1">J47/E47</f>
        <v>#VALUE!</v>
      </c>
      <c r="N47" s="99">
        <v>31</v>
      </c>
      <c r="O47" s="439">
        <f>1-(N47-0.5)/(F$78+G$78)</f>
        <v>1.6129032258064502E-2</v>
      </c>
    </row>
    <row r="48" spans="2:15" ht="21" thickBot="1" x14ac:dyDescent="0.3">
      <c r="B48" s="199">
        <f t="shared" si="6"/>
        <v>41</v>
      </c>
      <c r="C48" s="106" t="s">
        <v>63</v>
      </c>
      <c r="D48" s="107" t="s">
        <v>106</v>
      </c>
      <c r="E48" s="436">
        <f ca="1">VLOOKUP('Liste for tidtaking'!D33,'Liste for tidtaking'!D$5:H$78,5,FALSE)</f>
        <v>1.8549999999999998</v>
      </c>
      <c r="F48" s="208"/>
      <c r="G48" s="18"/>
      <c r="H48" s="136"/>
      <c r="I48" s="350"/>
      <c r="J48" s="99"/>
      <c r="L48" s="438"/>
      <c r="M48" s="437"/>
      <c r="N48" s="99"/>
      <c r="O48" s="439"/>
    </row>
    <row r="49" spans="2:15" ht="21" thickBot="1" x14ac:dyDescent="0.3">
      <c r="B49" s="199">
        <f t="shared" si="6"/>
        <v>42</v>
      </c>
      <c r="C49" s="106" t="s">
        <v>113</v>
      </c>
      <c r="D49" s="107" t="s">
        <v>114</v>
      </c>
      <c r="E49" s="436">
        <f ca="1">VLOOKUP('Liste for tidtaking'!D38,'Liste for tidtaking'!D$5:H$78,5,FALSE)</f>
        <v>2.6998000000000002</v>
      </c>
      <c r="F49" s="208"/>
      <c r="G49" s="18"/>
      <c r="H49" s="136"/>
      <c r="I49" s="350"/>
      <c r="J49" s="99"/>
      <c r="L49" s="438"/>
      <c r="M49" s="437"/>
      <c r="N49" s="99"/>
      <c r="O49" s="439"/>
    </row>
    <row r="50" spans="2:15" ht="21" thickBot="1" x14ac:dyDescent="0.3">
      <c r="B50" s="199">
        <f t="shared" si="6"/>
        <v>43</v>
      </c>
      <c r="C50" s="106" t="s">
        <v>119</v>
      </c>
      <c r="D50" s="107" t="s">
        <v>120</v>
      </c>
      <c r="E50" s="436">
        <f ca="1">VLOOKUP('Liste for tidtaking'!D42,'Liste for tidtaking'!D$5:H$78,5,FALSE)</f>
        <v>1.6549999999999998</v>
      </c>
      <c r="F50" s="209"/>
      <c r="G50" s="18"/>
      <c r="H50" s="136"/>
      <c r="I50" s="350"/>
      <c r="J50" s="99"/>
      <c r="L50" s="438"/>
      <c r="M50" s="433"/>
      <c r="N50" s="99"/>
      <c r="O50" s="432"/>
    </row>
    <row r="51" spans="2:15" ht="21" thickBot="1" x14ac:dyDescent="0.3">
      <c r="B51" s="199">
        <f t="shared" si="6"/>
        <v>44</v>
      </c>
      <c r="C51" s="106" t="s">
        <v>121</v>
      </c>
      <c r="D51" s="107" t="s">
        <v>122</v>
      </c>
      <c r="E51" s="436">
        <f ca="1">VLOOKUP('Liste for tidtaking'!D43,'Liste for tidtaking'!D$5:H$78,5,FALSE)</f>
        <v>1.4609999999999999</v>
      </c>
      <c r="F51" s="209"/>
      <c r="G51" s="18"/>
      <c r="H51" s="136"/>
      <c r="I51" s="350"/>
      <c r="J51" s="99"/>
      <c r="L51" s="438"/>
      <c r="M51" s="433"/>
      <c r="N51" s="99"/>
      <c r="O51" s="439"/>
    </row>
    <row r="52" spans="2:15" ht="21" thickBot="1" x14ac:dyDescent="0.3">
      <c r="B52" s="199">
        <f t="shared" si="6"/>
        <v>45</v>
      </c>
      <c r="C52" s="106" t="s">
        <v>125</v>
      </c>
      <c r="D52" s="107" t="s">
        <v>126</v>
      </c>
      <c r="E52" s="436">
        <f ca="1">VLOOKUP('Liste for tidtaking'!D47,'Liste for tidtaking'!D$5:H$78,5,FALSE)</f>
        <v>1.9489999999999998</v>
      </c>
      <c r="F52" s="207"/>
      <c r="G52" s="18"/>
      <c r="H52" s="136"/>
      <c r="I52" s="350"/>
      <c r="J52" s="99"/>
      <c r="L52" s="438"/>
      <c r="M52" s="437"/>
      <c r="N52" s="99"/>
      <c r="O52" s="439"/>
    </row>
    <row r="53" spans="2:15" ht="21" thickBot="1" x14ac:dyDescent="0.3">
      <c r="B53" s="199">
        <f t="shared" si="6"/>
        <v>46</v>
      </c>
      <c r="C53" s="106" t="s">
        <v>129</v>
      </c>
      <c r="D53" s="107" t="s">
        <v>130</v>
      </c>
      <c r="E53" s="436">
        <f ca="1">VLOOKUP('Liste for tidtaking'!D49,'Liste for tidtaking'!D$5:H$78,5,FALSE)</f>
        <v>2.0769999999999995</v>
      </c>
      <c r="F53" s="209"/>
      <c r="G53" s="135"/>
      <c r="H53" s="136"/>
      <c r="I53" s="350"/>
      <c r="J53" s="99"/>
      <c r="L53" s="438"/>
      <c r="M53" s="437"/>
      <c r="N53" s="99"/>
      <c r="O53" s="439"/>
    </row>
    <row r="54" spans="2:15" ht="21" thickBot="1" x14ac:dyDescent="0.3">
      <c r="B54" s="199">
        <f t="shared" si="6"/>
        <v>47</v>
      </c>
      <c r="C54" s="106" t="s">
        <v>73</v>
      </c>
      <c r="D54" s="107" t="s">
        <v>140</v>
      </c>
      <c r="E54" s="436">
        <f ca="1">VLOOKUP('Liste for tidtaking'!D55,'Liste for tidtaking'!D$5:H$78,5,FALSE)</f>
        <v>1.7049999999999998</v>
      </c>
      <c r="F54" s="208"/>
      <c r="G54" s="18"/>
      <c r="H54" s="136"/>
      <c r="I54" s="350"/>
      <c r="J54" s="99"/>
      <c r="L54" s="438"/>
      <c r="M54" s="437"/>
      <c r="N54" s="99"/>
      <c r="O54" s="439"/>
    </row>
    <row r="55" spans="2:15" ht="21" thickBot="1" x14ac:dyDescent="0.3">
      <c r="B55" s="199">
        <f t="shared" si="6"/>
        <v>48</v>
      </c>
      <c r="C55" s="106" t="s">
        <v>143</v>
      </c>
      <c r="D55" s="107" t="s">
        <v>144</v>
      </c>
      <c r="E55" s="436">
        <f ca="1">VLOOKUP('Liste for tidtaking'!D57,'Liste for tidtaking'!D$5:H$78,5,FALSE)</f>
        <v>1.8049999999999997</v>
      </c>
      <c r="F55" s="208"/>
      <c r="G55" s="18" t="s">
        <v>7</v>
      </c>
      <c r="H55" s="136"/>
      <c r="I55" s="350"/>
      <c r="J55" s="99" t="e">
        <f>(F55-INT(F55))*24*60*60*G$6/F$6+(G55-INT(G55))*24*60*60</f>
        <v>#VALUE!</v>
      </c>
      <c r="K55">
        <v>4</v>
      </c>
      <c r="L55" s="438">
        <f>1-(K55-0.5)/(F$78+G$78)</f>
        <v>0.88709677419354838</v>
      </c>
      <c r="M55" s="437" t="e">
        <f ca="1">J55/E55</f>
        <v>#VALUE!</v>
      </c>
      <c r="N55" s="99">
        <v>4</v>
      </c>
      <c r="O55" s="439">
        <f>1-(N55-0.5)/(F$78+G$78)</f>
        <v>0.88709677419354838</v>
      </c>
    </row>
    <row r="56" spans="2:15" ht="21" thickBot="1" x14ac:dyDescent="0.3">
      <c r="B56" s="199">
        <f t="shared" si="6"/>
        <v>49</v>
      </c>
      <c r="C56" s="106" t="s">
        <v>145</v>
      </c>
      <c r="D56" s="107" t="s">
        <v>146</v>
      </c>
      <c r="E56" s="436">
        <f ca="1">VLOOKUP('Liste for tidtaking'!D58,'Liste for tidtaking'!D$5:H$78,5,FALSE)</f>
        <v>1.5689999999999997</v>
      </c>
      <c r="F56" s="208"/>
      <c r="G56" s="18"/>
      <c r="H56" s="136"/>
      <c r="I56" s="350"/>
      <c r="J56" s="99"/>
      <c r="L56" s="438"/>
      <c r="M56" s="433"/>
      <c r="N56" s="99"/>
      <c r="O56" s="434"/>
    </row>
    <row r="57" spans="2:15" ht="21" thickBot="1" x14ac:dyDescent="0.3">
      <c r="B57" s="199">
        <f t="shared" si="6"/>
        <v>50</v>
      </c>
      <c r="C57" s="113" t="s">
        <v>79</v>
      </c>
      <c r="D57" s="201" t="s">
        <v>147</v>
      </c>
      <c r="E57" s="436">
        <f ca="1">VLOOKUP('Liste for tidtaking'!D59,'Liste for tidtaking'!D$5:H$78,5,FALSE)</f>
        <v>1.9289999999999998</v>
      </c>
      <c r="F57" s="210"/>
      <c r="G57" s="18"/>
      <c r="H57" s="136"/>
      <c r="I57" s="350"/>
      <c r="J57" s="99"/>
      <c r="L57" s="438"/>
      <c r="M57" s="437"/>
      <c r="N57" s="99"/>
      <c r="O57" s="439"/>
    </row>
    <row r="58" spans="2:15" ht="21" thickBot="1" x14ac:dyDescent="0.3">
      <c r="B58" s="199">
        <f t="shared" si="6"/>
        <v>51</v>
      </c>
      <c r="C58" s="113" t="s">
        <v>150</v>
      </c>
      <c r="D58" s="201" t="s">
        <v>151</v>
      </c>
      <c r="E58" s="436">
        <f ca="1">VLOOKUP('Liste for tidtaking'!D62,'Liste for tidtaking'!D$5:H$78,5,FALSE)</f>
        <v>1.8065999999999998</v>
      </c>
      <c r="F58" s="210"/>
      <c r="G58" s="18"/>
      <c r="H58" s="136"/>
      <c r="I58" s="350"/>
      <c r="J58" s="99"/>
      <c r="L58" s="438"/>
      <c r="M58" s="433"/>
      <c r="N58" s="99"/>
      <c r="O58" s="434"/>
    </row>
    <row r="59" spans="2:15" ht="21" thickBot="1" x14ac:dyDescent="0.3">
      <c r="B59" s="199">
        <f t="shared" si="6"/>
        <v>52</v>
      </c>
      <c r="C59" s="113" t="s">
        <v>152</v>
      </c>
      <c r="D59" s="108" t="s">
        <v>153</v>
      </c>
      <c r="E59" s="436">
        <f ca="1">VLOOKUP('Liste for tidtaking'!D63,'Liste for tidtaking'!D$5:H$78,5,FALSE)</f>
        <v>1.8049999999999997</v>
      </c>
      <c r="F59" s="210"/>
      <c r="G59" s="18"/>
      <c r="H59" s="136"/>
      <c r="I59" s="350"/>
      <c r="J59" s="99"/>
      <c r="L59" s="438"/>
      <c r="M59" s="437"/>
      <c r="N59" s="99"/>
      <c r="O59" s="439"/>
    </row>
    <row r="60" spans="2:15" ht="21" thickBot="1" x14ac:dyDescent="0.3">
      <c r="B60" s="199">
        <f t="shared" si="6"/>
        <v>53</v>
      </c>
      <c r="C60" s="113" t="s">
        <v>154</v>
      </c>
      <c r="D60" s="201" t="s">
        <v>155</v>
      </c>
      <c r="E60" s="436">
        <f ca="1">VLOOKUP('Liste for tidtaking'!D64,'Liste for tidtaking'!D$5:H$78,5,FALSE)</f>
        <v>1.9489999999999998</v>
      </c>
      <c r="F60" s="210"/>
      <c r="G60" s="18"/>
      <c r="H60" s="136"/>
      <c r="I60" s="350"/>
      <c r="J60" s="99"/>
      <c r="L60" s="438"/>
      <c r="M60" s="437"/>
      <c r="N60" s="99"/>
      <c r="O60" s="439"/>
    </row>
    <row r="61" spans="2:15" ht="21" thickBot="1" x14ac:dyDescent="0.3">
      <c r="B61" s="199">
        <f t="shared" si="6"/>
        <v>54</v>
      </c>
      <c r="C61" s="113" t="s">
        <v>156</v>
      </c>
      <c r="D61" s="201" t="s">
        <v>157</v>
      </c>
      <c r="E61" s="436">
        <f ca="1">VLOOKUP('Liste for tidtaking'!D65,'Liste for tidtaking'!D$5:H$78,5,FALSE)</f>
        <v>1.8777999999999997</v>
      </c>
      <c r="F61" s="282"/>
      <c r="G61" s="18"/>
      <c r="H61" s="136"/>
      <c r="L61" s="438"/>
      <c r="M61" s="431"/>
      <c r="N61" s="99"/>
      <c r="O61" s="434"/>
    </row>
    <row r="62" spans="2:15" ht="21" thickBot="1" x14ac:dyDescent="0.3">
      <c r="B62" s="199">
        <f t="shared" si="6"/>
        <v>55</v>
      </c>
      <c r="C62" s="113" t="s">
        <v>160</v>
      </c>
      <c r="D62" s="108" t="s">
        <v>161</v>
      </c>
      <c r="E62" s="436">
        <f ca="1">VLOOKUP('Liste for tidtaking'!D68,'Liste for tidtaking'!D$5:H$78,5,FALSE)</f>
        <v>2.2249999999999996</v>
      </c>
      <c r="F62" s="210"/>
      <c r="G62" s="18"/>
      <c r="H62" s="136"/>
      <c r="I62" s="350"/>
      <c r="J62" s="99"/>
      <c r="L62" s="438"/>
      <c r="M62" s="433"/>
      <c r="N62" s="99"/>
      <c r="O62" s="434"/>
    </row>
    <row r="63" spans="2:15" ht="21" thickBot="1" x14ac:dyDescent="0.3">
      <c r="B63" s="199">
        <f t="shared" si="6"/>
        <v>56</v>
      </c>
      <c r="C63" s="113" t="s">
        <v>167</v>
      </c>
      <c r="D63" s="108" t="s">
        <v>168</v>
      </c>
      <c r="E63" s="436">
        <f ca="1">VLOOKUP('Liste for tidtaking'!D73,'Liste for tidtaking'!D$5:H$78,5,FALSE)</f>
        <v>2.2989999999999995</v>
      </c>
      <c r="F63" s="210"/>
      <c r="G63" s="18"/>
      <c r="H63" s="136"/>
      <c r="I63" s="350"/>
      <c r="J63" s="99"/>
      <c r="L63" s="438"/>
      <c r="M63" s="437"/>
      <c r="N63" s="99"/>
      <c r="O63" s="439"/>
    </row>
    <row r="64" spans="2:15" ht="19" x14ac:dyDescent="0.25">
      <c r="B64" s="39"/>
      <c r="C64" s="39"/>
      <c r="D64" s="39"/>
      <c r="E64" s="39"/>
      <c r="F64" s="348"/>
      <c r="G64" s="227"/>
      <c r="H64" s="349"/>
      <c r="I64" s="350"/>
      <c r="J64" s="99"/>
      <c r="L64" s="438"/>
      <c r="M64" s="437"/>
      <c r="N64" s="99"/>
      <c r="O64" s="439"/>
    </row>
    <row r="65" spans="2:18" ht="19" x14ac:dyDescent="0.25">
      <c r="B65" s="39"/>
      <c r="C65" s="39"/>
      <c r="D65" s="39"/>
      <c r="E65" s="39"/>
      <c r="F65" s="348"/>
      <c r="G65" s="227"/>
      <c r="H65" s="349"/>
      <c r="I65" s="350"/>
      <c r="J65" s="99"/>
      <c r="L65" s="438"/>
      <c r="M65" s="437"/>
      <c r="N65" s="99"/>
      <c r="O65" s="439"/>
    </row>
    <row r="66" spans="2:18" ht="19" x14ac:dyDescent="0.25">
      <c r="B66" s="39"/>
      <c r="C66" s="39"/>
      <c r="D66" s="39"/>
      <c r="E66" s="39"/>
      <c r="F66" s="348"/>
      <c r="G66" s="227"/>
      <c r="H66" s="349"/>
      <c r="I66" s="350"/>
      <c r="J66" s="99"/>
      <c r="L66" s="438"/>
      <c r="M66" s="437"/>
      <c r="N66" s="99"/>
      <c r="O66" s="439"/>
    </row>
    <row r="67" spans="2:18" ht="19" x14ac:dyDescent="0.25">
      <c r="B67" s="39"/>
      <c r="C67" s="39"/>
      <c r="D67" s="39"/>
      <c r="E67" s="39"/>
      <c r="F67" s="348"/>
      <c r="G67" s="227"/>
      <c r="H67" s="349"/>
      <c r="I67" s="350"/>
      <c r="J67" s="99"/>
      <c r="L67" s="438"/>
      <c r="M67" s="437"/>
      <c r="N67" s="99"/>
      <c r="O67" s="439"/>
    </row>
    <row r="68" spans="2:18" ht="19" x14ac:dyDescent="0.25">
      <c r="B68" s="39"/>
      <c r="C68" s="39"/>
      <c r="D68" s="39"/>
      <c r="E68" s="39"/>
      <c r="F68" s="348"/>
      <c r="G68" s="227"/>
      <c r="H68" s="349"/>
      <c r="I68" s="350"/>
      <c r="J68" s="99"/>
      <c r="L68" s="438"/>
      <c r="M68" s="437"/>
      <c r="N68" s="99"/>
      <c r="O68" s="439"/>
    </row>
    <row r="69" spans="2:18" ht="19" x14ac:dyDescent="0.25">
      <c r="B69" s="39"/>
      <c r="C69" s="39"/>
      <c r="D69" s="39"/>
      <c r="E69" s="39"/>
      <c r="F69" s="348"/>
      <c r="G69" s="227"/>
      <c r="H69" s="349"/>
      <c r="I69" s="350"/>
      <c r="J69" s="99"/>
      <c r="L69" s="438"/>
      <c r="M69" s="437"/>
      <c r="N69" s="99"/>
      <c r="O69" s="439"/>
    </row>
    <row r="70" spans="2:18" ht="19" x14ac:dyDescent="0.25">
      <c r="B70" s="39"/>
      <c r="C70" s="39"/>
      <c r="D70" s="39"/>
      <c r="E70" s="39"/>
      <c r="F70" s="348"/>
      <c r="G70" s="227"/>
      <c r="H70" s="349"/>
      <c r="L70" s="438"/>
      <c r="M70" s="431"/>
      <c r="N70" s="99"/>
      <c r="O70" s="434"/>
    </row>
    <row r="71" spans="2:18" ht="19" x14ac:dyDescent="0.25">
      <c r="B71" s="39"/>
      <c r="C71" s="39"/>
      <c r="D71" s="39"/>
      <c r="E71" s="39"/>
      <c r="F71" s="348"/>
      <c r="G71" s="227"/>
      <c r="H71" s="349"/>
      <c r="J71" s="99"/>
    </row>
    <row r="72" spans="2:18" ht="19" x14ac:dyDescent="0.25">
      <c r="B72" s="39"/>
      <c r="C72" s="39"/>
      <c r="D72" s="39"/>
      <c r="E72" s="39"/>
      <c r="F72" s="348"/>
      <c r="G72" s="227"/>
      <c r="H72" s="349"/>
      <c r="J72" s="99"/>
    </row>
    <row r="73" spans="2:18" ht="19" x14ac:dyDescent="0.25">
      <c r="B73" s="39"/>
      <c r="C73" s="39"/>
      <c r="D73" s="39"/>
      <c r="E73" s="39"/>
      <c r="F73" s="348"/>
      <c r="G73" s="227"/>
      <c r="H73" s="349"/>
      <c r="J73" s="99"/>
    </row>
    <row r="74" spans="2:18" ht="19" x14ac:dyDescent="0.25">
      <c r="E74" s="39"/>
      <c r="F74" s="15"/>
      <c r="R74" s="114"/>
    </row>
    <row r="75" spans="2:18" ht="19" x14ac:dyDescent="0.25">
      <c r="D75" s="39"/>
      <c r="E75" s="39"/>
      <c r="F75" s="103"/>
      <c r="G75" s="103"/>
    </row>
    <row r="76" spans="2:18" x14ac:dyDescent="0.2">
      <c r="F76" s="15"/>
    </row>
    <row r="78" spans="2:18" x14ac:dyDescent="0.2">
      <c r="D78" t="s">
        <v>173</v>
      </c>
      <c r="F78" s="196">
        <f>COUNT(F8:F77)+COUNTIF(F8:F77,"Brutt")+COUNTIF(F8:F77,"(*)")</f>
        <v>3</v>
      </c>
      <c r="G78" s="196">
        <f>COUNT(G8:G77)+COUNTIF(G8:G77,"Brutt")+COUNTIF(G8:G77,"(*)")</f>
        <v>28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IF(SUM(F8:F76)=0," ",AVERAGE(F8:F76))</f>
        <v>3.6242283950617286E-2</v>
      </c>
      <c r="G80" s="103">
        <f>IF(SUM(G8:G76)=0," ",AVERAGE(G8:G76))</f>
        <v>3.5136316872427985E-2</v>
      </c>
      <c r="H80" s="103">
        <f>IF(SUM(F8:H76)=0," ",AVERAGE(F8:H76))</f>
        <v>3.5246913580246918E-2</v>
      </c>
    </row>
    <row r="81" spans="6:6" x14ac:dyDescent="0.2">
      <c r="F81" s="15"/>
    </row>
  </sheetData>
  <autoFilter ref="B7:O63" xr:uid="{2645532E-4CB3-1449-A3C6-9C90FECA08D4}">
    <sortState xmlns:xlrd2="http://schemas.microsoft.com/office/spreadsheetml/2017/richdata2" ref="B8:O63">
      <sortCondition ref="I7:I63"/>
    </sortState>
  </autoFilter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0339-921F-F044-8316-0EF4CD6B7848}">
  <dimension ref="A1:S82"/>
  <sheetViews>
    <sheetView workbookViewId="0">
      <selection activeCell="A66" sqref="A66:XFD70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9" max="9" width="10.83203125"/>
    <col min="10" max="10" width="0" hidden="1" customWidth="1"/>
    <col min="11" max="12" width="10.83203125"/>
    <col min="16" max="18" width="10.83203125"/>
    <col min="19" max="19" width="18.83203125" customWidth="1"/>
  </cols>
  <sheetData>
    <row r="1" spans="1:19" x14ac:dyDescent="0.2">
      <c r="A1" s="15"/>
      <c r="G1" s="15"/>
    </row>
    <row r="2" spans="1:19" x14ac:dyDescent="0.2">
      <c r="G2" s="15"/>
    </row>
    <row r="3" spans="1:19" ht="26" x14ac:dyDescent="0.3">
      <c r="B3" s="21" t="s">
        <v>236</v>
      </c>
      <c r="C3" s="266" t="s">
        <v>237</v>
      </c>
      <c r="F3" s="15"/>
      <c r="G3" s="15"/>
    </row>
    <row r="4" spans="1:19" ht="17" thickBot="1" x14ac:dyDescent="0.25">
      <c r="B4" s="15"/>
      <c r="F4" s="15"/>
      <c r="G4" s="15"/>
    </row>
    <row r="5" spans="1:19" ht="61" thickBot="1" x14ac:dyDescent="0.3">
      <c r="B5" s="202"/>
      <c r="C5" s="203" t="s">
        <v>57</v>
      </c>
      <c r="D5" s="204" t="s">
        <v>58</v>
      </c>
      <c r="E5" s="203" t="s">
        <v>329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19" ht="20" thickBot="1" x14ac:dyDescent="0.3">
      <c r="B6" s="104"/>
      <c r="C6" s="198"/>
      <c r="D6" s="198"/>
      <c r="E6" s="198"/>
      <c r="F6" s="226">
        <v>2.5</v>
      </c>
      <c r="G6" s="204">
        <v>2.9</v>
      </c>
      <c r="H6" s="204"/>
      <c r="J6" s="194"/>
      <c r="K6" s="194"/>
      <c r="M6" s="431"/>
      <c r="O6" s="432"/>
    </row>
    <row r="7" spans="1:19" ht="20" thickBot="1" x14ac:dyDescent="0.3">
      <c r="B7" s="104"/>
      <c r="C7" s="212"/>
      <c r="D7" s="212"/>
      <c r="E7" s="212"/>
      <c r="F7" s="206"/>
      <c r="G7" s="200"/>
      <c r="H7" s="136"/>
      <c r="O7" s="432"/>
      <c r="Q7" s="111" t="s">
        <v>201</v>
      </c>
    </row>
    <row r="8" spans="1:19" ht="21" thickBot="1" x14ac:dyDescent="0.3">
      <c r="B8" s="199">
        <f t="shared" ref="B8:B27" si="0">B7+1</f>
        <v>1</v>
      </c>
      <c r="C8" s="106" t="s">
        <v>127</v>
      </c>
      <c r="D8" s="107" t="s">
        <v>128</v>
      </c>
      <c r="E8" s="436">
        <f ca="1">VLOOKUP('Liste for tidtaking'!D48,'Liste for tidtaking'!D$5:H$78,5,FALSE)</f>
        <v>1.4969999999999999</v>
      </c>
      <c r="F8" s="209"/>
      <c r="G8" s="86">
        <v>2.8923611111111112E-2</v>
      </c>
      <c r="H8" s="136"/>
      <c r="I8" s="350">
        <f t="shared" ref="I8:I27" si="1">IF(F8&gt;0,F8/F$6,G8/G$6)</f>
        <v>9.9736590038314189E-3</v>
      </c>
      <c r="J8" s="99">
        <f t="shared" ref="J8:J27" si="2">(F8-INT(F8))*24*60*60*G$6/F$6+(G8-INT(G8))*24*60*60</f>
        <v>2499.0000000000005</v>
      </c>
      <c r="K8">
        <v>1</v>
      </c>
      <c r="L8" s="438">
        <f t="shared" ref="L8:L27" si="3">1-(K8-0.5)/(F$78+G$78)</f>
        <v>0.97619047619047616</v>
      </c>
      <c r="M8" s="495">
        <f t="shared" ref="M8:M27" ca="1" si="4">I8/E8</f>
        <v>6.6624308642828454E-3</v>
      </c>
      <c r="N8" s="99">
        <v>1</v>
      </c>
      <c r="O8" s="439">
        <f t="shared" ref="O8:O27" si="5">1-(N8-0.5)/(F$78+G$78)</f>
        <v>0.97619047619047616</v>
      </c>
      <c r="Q8" s="110" t="s">
        <v>202</v>
      </c>
      <c r="R8" s="110"/>
      <c r="S8" s="111" t="s">
        <v>203</v>
      </c>
    </row>
    <row r="9" spans="1:19" ht="21" thickBot="1" x14ac:dyDescent="0.3">
      <c r="B9" s="199">
        <f t="shared" si="0"/>
        <v>2</v>
      </c>
      <c r="C9" s="106" t="s">
        <v>135</v>
      </c>
      <c r="D9" s="107" t="s">
        <v>136</v>
      </c>
      <c r="E9" s="436">
        <f ca="1">VLOOKUP('Liste for tidtaking'!D52,'Liste for tidtaking'!D$5:H$78,5,FALSE)</f>
        <v>1.3989999999999998</v>
      </c>
      <c r="F9" s="209"/>
      <c r="G9" s="86">
        <v>3.0208333333333334E-2</v>
      </c>
      <c r="H9" s="136"/>
      <c r="I9" s="350">
        <f t="shared" si="1"/>
        <v>1.0416666666666668E-2</v>
      </c>
      <c r="J9" s="99">
        <f t="shared" si="2"/>
        <v>2610</v>
      </c>
      <c r="K9">
        <v>2</v>
      </c>
      <c r="L9" s="438">
        <f t="shared" si="3"/>
        <v>0.9285714285714286</v>
      </c>
      <c r="M9" s="495">
        <f t="shared" ca="1" si="4"/>
        <v>7.4457946152013364E-3</v>
      </c>
      <c r="N9" s="99">
        <v>7</v>
      </c>
      <c r="O9" s="439">
        <f t="shared" si="5"/>
        <v>0.69047619047619047</v>
      </c>
      <c r="Q9" s="110" t="s">
        <v>205</v>
      </c>
      <c r="R9" s="110"/>
      <c r="S9" s="111" t="s">
        <v>206</v>
      </c>
    </row>
    <row r="10" spans="1:19" ht="21" thickBot="1" x14ac:dyDescent="0.3">
      <c r="B10" s="199">
        <f t="shared" si="0"/>
        <v>3</v>
      </c>
      <c r="C10" s="106" t="s">
        <v>119</v>
      </c>
      <c r="D10" s="107" t="s">
        <v>120</v>
      </c>
      <c r="E10" s="436">
        <f ca="1">VLOOKUP('Liste for tidtaking'!D42,'Liste for tidtaking'!D$5:H$78,5,FALSE)</f>
        <v>1.6549999999999998</v>
      </c>
      <c r="F10" s="209"/>
      <c r="G10" s="86">
        <v>3.2407407407407406E-2</v>
      </c>
      <c r="H10" s="136"/>
      <c r="I10" s="350">
        <f t="shared" si="1"/>
        <v>1.1174968071519796E-2</v>
      </c>
      <c r="J10" s="99">
        <f t="shared" si="2"/>
        <v>2799.9999999999995</v>
      </c>
      <c r="K10">
        <v>3</v>
      </c>
      <c r="L10" s="438">
        <f t="shared" si="3"/>
        <v>0.88095238095238093</v>
      </c>
      <c r="M10" s="495">
        <f t="shared" ca="1" si="4"/>
        <v>6.7522465688941375E-3</v>
      </c>
      <c r="N10" s="99">
        <v>2</v>
      </c>
      <c r="O10" s="439">
        <f t="shared" si="5"/>
        <v>0.9285714285714286</v>
      </c>
      <c r="Q10" s="110" t="s">
        <v>179</v>
      </c>
      <c r="R10" s="110"/>
      <c r="S10" s="111" t="s">
        <v>7</v>
      </c>
    </row>
    <row r="11" spans="1:19" ht="21" thickBot="1" x14ac:dyDescent="0.3">
      <c r="B11" s="199">
        <f t="shared" si="0"/>
        <v>4</v>
      </c>
      <c r="C11" s="106" t="s">
        <v>137</v>
      </c>
      <c r="D11" s="107" t="s">
        <v>321</v>
      </c>
      <c r="E11" s="436">
        <f ca="1">VLOOKUP('Liste for tidtaking'!D54,'Liste for tidtaking'!D$5:H$78,5,FALSE)</f>
        <v>1.5329999999999997</v>
      </c>
      <c r="F11" s="209"/>
      <c r="G11" s="86">
        <v>3.2615740740740744E-2</v>
      </c>
      <c r="H11" s="136"/>
      <c r="I11" s="350">
        <f t="shared" si="1"/>
        <v>1.1246807151979567E-2</v>
      </c>
      <c r="J11" s="99">
        <f t="shared" si="2"/>
        <v>2818</v>
      </c>
      <c r="K11">
        <v>4</v>
      </c>
      <c r="L11" s="438">
        <f t="shared" si="3"/>
        <v>0.83333333333333337</v>
      </c>
      <c r="M11" s="495">
        <f t="shared" ca="1" si="4"/>
        <v>7.3364691141419242E-3</v>
      </c>
      <c r="N11" s="99">
        <v>4</v>
      </c>
      <c r="O11" s="439">
        <f t="shared" si="5"/>
        <v>0.83333333333333337</v>
      </c>
    </row>
    <row r="12" spans="1:19" ht="21" thickBot="1" x14ac:dyDescent="0.3">
      <c r="B12" s="199">
        <f t="shared" si="0"/>
        <v>5</v>
      </c>
      <c r="C12" s="106" t="s">
        <v>121</v>
      </c>
      <c r="D12" s="107" t="s">
        <v>122</v>
      </c>
      <c r="E12" s="436">
        <f ca="1">VLOOKUP('Liste for tidtaking'!D43,'Liste for tidtaking'!D$5:H$78,5,FALSE)</f>
        <v>1.4609999999999999</v>
      </c>
      <c r="F12" s="209"/>
      <c r="G12" s="86">
        <v>3.6990740740740741E-2</v>
      </c>
      <c r="H12" s="136"/>
      <c r="I12" s="350">
        <f t="shared" si="1"/>
        <v>1.2755427841634739E-2</v>
      </c>
      <c r="J12" s="99">
        <f t="shared" si="2"/>
        <v>3196</v>
      </c>
      <c r="K12">
        <v>5</v>
      </c>
      <c r="L12" s="438">
        <f t="shared" si="3"/>
        <v>0.7857142857142857</v>
      </c>
      <c r="M12" s="495">
        <f t="shared" ca="1" si="4"/>
        <v>8.730614539106599E-3</v>
      </c>
      <c r="N12" s="99">
        <v>10</v>
      </c>
      <c r="O12" s="439">
        <f t="shared" si="5"/>
        <v>0.54761904761904767</v>
      </c>
      <c r="Q12" s="111" t="s">
        <v>208</v>
      </c>
    </row>
    <row r="13" spans="1:19" ht="21" thickBot="1" x14ac:dyDescent="0.3">
      <c r="B13" s="199">
        <f t="shared" si="0"/>
        <v>6</v>
      </c>
      <c r="C13" s="106" t="s">
        <v>117</v>
      </c>
      <c r="D13" s="107" t="s">
        <v>166</v>
      </c>
      <c r="E13" s="436">
        <f ca="1">VLOOKUP('Liste for tidtaking'!D71,'Liste for tidtaking'!D$5:H$78,5,FALSE)</f>
        <v>1.7049999999999998</v>
      </c>
      <c r="F13" s="209"/>
      <c r="G13" s="86">
        <v>3.8437499999999999E-2</v>
      </c>
      <c r="H13" s="136"/>
      <c r="I13" s="350">
        <f t="shared" si="1"/>
        <v>1.3254310344827587E-2</v>
      </c>
      <c r="J13" s="99">
        <f t="shared" si="2"/>
        <v>3321</v>
      </c>
      <c r="K13">
        <v>6</v>
      </c>
      <c r="L13" s="438">
        <f t="shared" si="3"/>
        <v>0.73809523809523814</v>
      </c>
      <c r="M13" s="495">
        <f t="shared" ca="1" si="4"/>
        <v>7.7737890585499051E-3</v>
      </c>
      <c r="N13" s="99">
        <v>5</v>
      </c>
      <c r="O13" s="439">
        <f t="shared" si="5"/>
        <v>0.7857142857142857</v>
      </c>
    </row>
    <row r="14" spans="1:19" ht="21" thickBot="1" x14ac:dyDescent="0.3">
      <c r="B14" s="199">
        <f t="shared" si="0"/>
        <v>7</v>
      </c>
      <c r="C14" s="106" t="s">
        <v>102</v>
      </c>
      <c r="D14" s="107" t="s">
        <v>103</v>
      </c>
      <c r="E14" s="436">
        <f ca="1">VLOOKUP('Liste for tidtaking'!D29,'Liste for tidtaking'!D$5:H$78,5,FALSE)</f>
        <v>1.4609999999999999</v>
      </c>
      <c r="F14" s="86"/>
      <c r="G14" s="135">
        <v>4.0243055555555553E-2</v>
      </c>
      <c r="H14" s="136"/>
      <c r="I14" s="350">
        <f t="shared" si="1"/>
        <v>1.3876915708812261E-2</v>
      </c>
      <c r="J14" s="99">
        <f t="shared" si="2"/>
        <v>3477</v>
      </c>
      <c r="K14">
        <v>7</v>
      </c>
      <c r="L14" s="438">
        <f t="shared" si="3"/>
        <v>0.69047619047619047</v>
      </c>
      <c r="M14" s="495">
        <f t="shared" ca="1" si="4"/>
        <v>9.4982311490843675E-3</v>
      </c>
      <c r="N14" s="99">
        <v>12</v>
      </c>
      <c r="O14" s="439">
        <f t="shared" si="5"/>
        <v>0.45238095238095233</v>
      </c>
    </row>
    <row r="15" spans="1:19" ht="21" thickBot="1" x14ac:dyDescent="0.3">
      <c r="B15" s="199">
        <f t="shared" si="0"/>
        <v>8</v>
      </c>
      <c r="C15" s="106" t="s">
        <v>139</v>
      </c>
      <c r="D15" s="107" t="s">
        <v>138</v>
      </c>
      <c r="E15" s="436">
        <f ca="1">VLOOKUP('Liste for tidtaking'!D53,'Liste for tidtaking'!D$5:H$78,5,FALSE)</f>
        <v>2.0362</v>
      </c>
      <c r="F15" s="209"/>
      <c r="G15" s="135">
        <v>4.1076388888888891E-2</v>
      </c>
      <c r="H15" s="136"/>
      <c r="I15" s="350">
        <f t="shared" si="1"/>
        <v>1.4164272030651343E-2</v>
      </c>
      <c r="J15" s="99">
        <f t="shared" si="2"/>
        <v>3549</v>
      </c>
      <c r="K15">
        <v>8</v>
      </c>
      <c r="L15" s="438">
        <f t="shared" si="3"/>
        <v>0.64285714285714279</v>
      </c>
      <c r="M15" s="495">
        <f t="shared" ca="1" si="4"/>
        <v>6.9562282833961998E-3</v>
      </c>
      <c r="N15" s="99">
        <v>3</v>
      </c>
      <c r="O15" s="439">
        <f t="shared" si="5"/>
        <v>0.88095238095238093</v>
      </c>
    </row>
    <row r="16" spans="1:19" ht="21" thickBot="1" x14ac:dyDescent="0.3">
      <c r="B16" s="199">
        <f t="shared" si="0"/>
        <v>9</v>
      </c>
      <c r="C16" s="106" t="s">
        <v>69</v>
      </c>
      <c r="D16" s="107" t="s">
        <v>70</v>
      </c>
      <c r="E16" s="436">
        <f ca="1">VLOOKUP('Liste for tidtaking'!D9,'Liste for tidtaking'!D$5:H$78,5,FALSE)</f>
        <v>1.5329999999999997</v>
      </c>
      <c r="F16" s="209"/>
      <c r="G16" s="135">
        <v>4.2442129629629628E-2</v>
      </c>
      <c r="H16" s="136"/>
      <c r="I16" s="350">
        <f t="shared" si="1"/>
        <v>1.463521711366539E-2</v>
      </c>
      <c r="J16" s="99">
        <f t="shared" si="2"/>
        <v>3667</v>
      </c>
      <c r="K16">
        <v>9</v>
      </c>
      <c r="L16" s="438">
        <f t="shared" si="3"/>
        <v>0.59523809523809523</v>
      </c>
      <c r="M16" s="495">
        <f t="shared" ca="1" si="4"/>
        <v>9.546782200694973E-3</v>
      </c>
      <c r="N16" s="99">
        <v>13</v>
      </c>
      <c r="O16" s="439">
        <f t="shared" si="5"/>
        <v>0.40476190476190477</v>
      </c>
    </row>
    <row r="17" spans="2:15" ht="21" thickBot="1" x14ac:dyDescent="0.3">
      <c r="B17" s="199">
        <f t="shared" si="0"/>
        <v>10</v>
      </c>
      <c r="C17" s="106" t="s">
        <v>150</v>
      </c>
      <c r="D17" s="107" t="s">
        <v>151</v>
      </c>
      <c r="E17" s="436">
        <f ca="1">VLOOKUP('Liste for tidtaking'!D62,'Liste for tidtaking'!D$5:H$78,5,FALSE)</f>
        <v>1.8065999999999998</v>
      </c>
      <c r="F17" s="208"/>
      <c r="G17" s="135">
        <v>4.3391203703703703E-2</v>
      </c>
      <c r="H17" s="136"/>
      <c r="I17" s="350">
        <f t="shared" si="1"/>
        <v>1.4962484035759898E-2</v>
      </c>
      <c r="J17" s="99">
        <f t="shared" si="2"/>
        <v>3749</v>
      </c>
      <c r="K17">
        <v>10</v>
      </c>
      <c r="L17" s="438">
        <f t="shared" si="3"/>
        <v>0.54761904761904767</v>
      </c>
      <c r="M17" s="495">
        <f t="shared" ca="1" si="4"/>
        <v>8.2821233453780028E-3</v>
      </c>
      <c r="N17" s="99">
        <v>8</v>
      </c>
      <c r="O17" s="439">
        <f t="shared" si="5"/>
        <v>0.64285714285714279</v>
      </c>
    </row>
    <row r="18" spans="2:15" ht="21" thickBot="1" x14ac:dyDescent="0.3">
      <c r="B18" s="199">
        <f t="shared" si="0"/>
        <v>11</v>
      </c>
      <c r="C18" s="106" t="s">
        <v>63</v>
      </c>
      <c r="D18" s="107" t="s">
        <v>99</v>
      </c>
      <c r="E18" s="436">
        <f ca="1">VLOOKUP('Liste for tidtaking'!D27,'Liste for tidtaking'!D$5:H$78,5,FALSE)</f>
        <v>1.4969999999999999</v>
      </c>
      <c r="F18" s="209"/>
      <c r="G18" s="135">
        <v>4.3611111111111114E-2</v>
      </c>
      <c r="H18" s="136"/>
      <c r="I18" s="350">
        <f t="shared" si="1"/>
        <v>1.5038314176245212E-2</v>
      </c>
      <c r="J18" s="99">
        <f t="shared" si="2"/>
        <v>3768.0000000000009</v>
      </c>
      <c r="K18">
        <v>11</v>
      </c>
      <c r="L18" s="438">
        <f t="shared" si="3"/>
        <v>0.5</v>
      </c>
      <c r="M18" s="495">
        <f t="shared" ca="1" si="4"/>
        <v>1.0045634052268011E-2</v>
      </c>
      <c r="N18" s="99">
        <v>15</v>
      </c>
      <c r="O18" s="439">
        <f t="shared" si="5"/>
        <v>0.30952380952380953</v>
      </c>
    </row>
    <row r="19" spans="2:15" ht="21" thickBot="1" x14ac:dyDescent="0.3">
      <c r="B19" s="199">
        <f t="shared" si="0"/>
        <v>12</v>
      </c>
      <c r="C19" s="106" t="s">
        <v>67</v>
      </c>
      <c r="D19" s="107" t="s">
        <v>68</v>
      </c>
      <c r="E19" s="436">
        <f ca="1">VLOOKUP('Liste for tidtaking'!D7,'Liste for tidtaking'!D$5:H$78,5,FALSE)</f>
        <v>1.5329999999999997</v>
      </c>
      <c r="F19" s="208"/>
      <c r="G19" s="135">
        <v>4.4374999999999998E-2</v>
      </c>
      <c r="H19" s="136"/>
      <c r="I19" s="350">
        <f t="shared" si="1"/>
        <v>1.5301724137931034E-2</v>
      </c>
      <c r="J19" s="99">
        <f t="shared" si="2"/>
        <v>3834</v>
      </c>
      <c r="K19">
        <v>12</v>
      </c>
      <c r="L19" s="438">
        <f t="shared" si="3"/>
        <v>0.45238095238095233</v>
      </c>
      <c r="M19" s="495">
        <f t="shared" ca="1" si="4"/>
        <v>9.9815552106529929E-3</v>
      </c>
      <c r="N19" s="99">
        <v>14</v>
      </c>
      <c r="O19" s="439">
        <f t="shared" si="5"/>
        <v>0.3571428571428571</v>
      </c>
    </row>
    <row r="20" spans="2:15" ht="21" thickBot="1" x14ac:dyDescent="0.3">
      <c r="B20" s="199">
        <f t="shared" si="0"/>
        <v>13</v>
      </c>
      <c r="C20" s="106" t="s">
        <v>154</v>
      </c>
      <c r="D20" s="107" t="s">
        <v>155</v>
      </c>
      <c r="E20" s="436">
        <f ca="1">VLOOKUP('Liste for tidtaking'!D64,'Liste for tidtaking'!D$5:H$78,5,FALSE)</f>
        <v>1.9489999999999998</v>
      </c>
      <c r="F20" s="209">
        <v>3.8819444444444441E-2</v>
      </c>
      <c r="G20" s="18"/>
      <c r="H20" s="136"/>
      <c r="I20" s="350">
        <f t="shared" si="1"/>
        <v>1.5527777777777776E-2</v>
      </c>
      <c r="J20" s="99">
        <f t="shared" si="2"/>
        <v>3890.6400000000003</v>
      </c>
      <c r="K20">
        <v>13</v>
      </c>
      <c r="L20" s="438">
        <f t="shared" si="3"/>
        <v>0.40476190476190477</v>
      </c>
      <c r="M20" s="495">
        <f t="shared" ca="1" si="4"/>
        <v>7.9670486289265142E-3</v>
      </c>
      <c r="N20" s="99">
        <v>6</v>
      </c>
      <c r="O20" s="439">
        <f t="shared" si="5"/>
        <v>0.73809523809523814</v>
      </c>
    </row>
    <row r="21" spans="2:15" ht="21" thickBot="1" x14ac:dyDescent="0.3">
      <c r="B21" s="199">
        <f t="shared" si="0"/>
        <v>14</v>
      </c>
      <c r="C21" s="106" t="s">
        <v>95</v>
      </c>
      <c r="D21" s="107" t="s">
        <v>96</v>
      </c>
      <c r="E21" s="436">
        <f ca="1">VLOOKUP('Liste for tidtaking'!D25,'Liste for tidtaking'!D$5:H$78,5,FALSE)</f>
        <v>1.7049999999999998</v>
      </c>
      <c r="F21" s="209"/>
      <c r="G21" s="135">
        <v>4.5543981481481484E-2</v>
      </c>
      <c r="H21" s="136"/>
      <c r="I21" s="350">
        <f t="shared" si="1"/>
        <v>1.5704821200510859E-2</v>
      </c>
      <c r="J21" s="99">
        <f t="shared" si="2"/>
        <v>3935.0000000000005</v>
      </c>
      <c r="K21">
        <v>14</v>
      </c>
      <c r="L21" s="438">
        <f t="shared" si="3"/>
        <v>0.3571428571428571</v>
      </c>
      <c r="M21" s="495">
        <f t="shared" ca="1" si="4"/>
        <v>9.2110388272790972E-3</v>
      </c>
      <c r="N21" s="99">
        <v>11</v>
      </c>
      <c r="O21" s="439">
        <f t="shared" si="5"/>
        <v>0.5</v>
      </c>
    </row>
    <row r="22" spans="2:15" ht="21" thickBot="1" x14ac:dyDescent="0.3">
      <c r="B22" s="199">
        <f t="shared" si="0"/>
        <v>15</v>
      </c>
      <c r="C22" s="106" t="s">
        <v>111</v>
      </c>
      <c r="D22" s="107" t="s">
        <v>112</v>
      </c>
      <c r="E22" s="436">
        <f ca="1">VLOOKUP('Liste for tidtaking'!D36,'Liste for tidtaking'!D$5:H$78,5,FALSE)</f>
        <v>1.4609999999999999</v>
      </c>
      <c r="F22" s="209"/>
      <c r="G22" s="135">
        <v>4.6469907407407404E-2</v>
      </c>
      <c r="H22" s="136"/>
      <c r="I22" s="350">
        <f t="shared" si="1"/>
        <v>1.6024106002554279E-2</v>
      </c>
      <c r="J22" s="99">
        <f t="shared" si="2"/>
        <v>4014.9999999999995</v>
      </c>
      <c r="K22">
        <v>15</v>
      </c>
      <c r="L22" s="438">
        <f t="shared" si="3"/>
        <v>0.30952380952380953</v>
      </c>
      <c r="M22" s="495">
        <f t="shared" ca="1" si="4"/>
        <v>1.0967902808045367E-2</v>
      </c>
      <c r="N22" s="99">
        <v>17</v>
      </c>
      <c r="O22" s="439">
        <f t="shared" si="5"/>
        <v>0.2142857142857143</v>
      </c>
    </row>
    <row r="23" spans="2:15" ht="21" thickBot="1" x14ac:dyDescent="0.3">
      <c r="B23" s="199">
        <f t="shared" si="0"/>
        <v>16</v>
      </c>
      <c r="C23" s="106" t="s">
        <v>115</v>
      </c>
      <c r="D23" s="107" t="s">
        <v>116</v>
      </c>
      <c r="E23" s="436">
        <f ca="1">VLOOKUP('Liste for tidtaking'!D39,'Liste for tidtaking'!D$5:H$78,5,FALSE)</f>
        <v>2.0029999999999997</v>
      </c>
      <c r="F23" s="209"/>
      <c r="G23" s="135">
        <v>4.8425925925925928E-2</v>
      </c>
      <c r="H23" s="136"/>
      <c r="I23" s="350">
        <f t="shared" si="1"/>
        <v>1.6698595146871009E-2</v>
      </c>
      <c r="J23" s="99">
        <f t="shared" si="2"/>
        <v>4184</v>
      </c>
      <c r="K23">
        <v>16</v>
      </c>
      <c r="L23" s="438">
        <f t="shared" si="3"/>
        <v>0.26190476190476186</v>
      </c>
      <c r="M23" s="495">
        <f t="shared" ca="1" si="4"/>
        <v>8.3367923848582191E-3</v>
      </c>
      <c r="N23" s="99">
        <v>9</v>
      </c>
      <c r="O23" s="439">
        <f t="shared" si="5"/>
        <v>0.59523809523809523</v>
      </c>
    </row>
    <row r="24" spans="2:15" ht="21" thickBot="1" x14ac:dyDescent="0.3">
      <c r="B24" s="199">
        <f t="shared" si="0"/>
        <v>17</v>
      </c>
      <c r="C24" s="106" t="s">
        <v>87</v>
      </c>
      <c r="D24" s="107" t="s">
        <v>88</v>
      </c>
      <c r="E24" s="436">
        <f ca="1">VLOOKUP('Liste for tidtaking'!D20,'Liste for tidtaking'!D$5:H$78,5,FALSE)</f>
        <v>1.6049999999999998</v>
      </c>
      <c r="F24" s="208"/>
      <c r="G24" s="135">
        <v>5.1701388888888887E-2</v>
      </c>
      <c r="H24" s="136"/>
      <c r="I24" s="350">
        <f t="shared" si="1"/>
        <v>1.7828065134099617E-2</v>
      </c>
      <c r="J24" s="99">
        <f t="shared" si="2"/>
        <v>4466.9999999999991</v>
      </c>
      <c r="K24">
        <v>17</v>
      </c>
      <c r="L24" s="438">
        <f t="shared" si="3"/>
        <v>0.2142857142857143</v>
      </c>
      <c r="M24" s="495">
        <f t="shared" ca="1" si="4"/>
        <v>1.1107828743987302E-2</v>
      </c>
      <c r="N24" s="99">
        <v>18</v>
      </c>
      <c r="O24" s="439">
        <f t="shared" si="5"/>
        <v>0.16666666666666663</v>
      </c>
    </row>
    <row r="25" spans="2:15" ht="21" thickBot="1" x14ac:dyDescent="0.3">
      <c r="B25" s="199">
        <f t="shared" si="0"/>
        <v>18</v>
      </c>
      <c r="C25" s="106" t="s">
        <v>123</v>
      </c>
      <c r="D25" s="107" t="s">
        <v>124</v>
      </c>
      <c r="E25" s="436">
        <f ca="1">VLOOKUP('Liste for tidtaking'!D46,'Liste for tidtaking'!D$5:H$78,5,FALSE)</f>
        <v>1.9289999999999998</v>
      </c>
      <c r="F25" s="209"/>
      <c r="G25" s="135">
        <v>5.6319444444444443E-2</v>
      </c>
      <c r="H25" s="136"/>
      <c r="I25" s="350">
        <f t="shared" si="1"/>
        <v>1.9420498084291186E-2</v>
      </c>
      <c r="J25" s="99">
        <f t="shared" si="2"/>
        <v>4866</v>
      </c>
      <c r="K25">
        <v>18</v>
      </c>
      <c r="L25" s="438">
        <f t="shared" si="3"/>
        <v>0.16666666666666663</v>
      </c>
      <c r="M25" s="495">
        <f t="shared" ca="1" si="4"/>
        <v>1.0067650639860646E-2</v>
      </c>
      <c r="N25" s="99">
        <v>16</v>
      </c>
      <c r="O25" s="439">
        <f t="shared" si="5"/>
        <v>0.26190476190476186</v>
      </c>
    </row>
    <row r="26" spans="2:15" ht="21" thickBot="1" x14ac:dyDescent="0.3">
      <c r="B26" s="199">
        <f t="shared" si="0"/>
        <v>19</v>
      </c>
      <c r="C26" s="106" t="s">
        <v>143</v>
      </c>
      <c r="D26" s="107" t="s">
        <v>144</v>
      </c>
      <c r="E26" s="436">
        <f ca="1">VLOOKUP('Liste for tidtaking'!D57,'Liste for tidtaking'!D$5:H$78,5,FALSE)</f>
        <v>1.8049999999999997</v>
      </c>
      <c r="F26" s="208"/>
      <c r="G26" s="135">
        <v>5.9143518518518519E-2</v>
      </c>
      <c r="H26" s="136"/>
      <c r="I26" s="350">
        <f t="shared" si="1"/>
        <v>2.0394316730523627E-2</v>
      </c>
      <c r="J26" s="99">
        <f t="shared" si="2"/>
        <v>5110</v>
      </c>
      <c r="K26">
        <v>19</v>
      </c>
      <c r="L26" s="438">
        <f t="shared" si="3"/>
        <v>0.11904761904761907</v>
      </c>
      <c r="M26" s="495">
        <f t="shared" ca="1" si="4"/>
        <v>1.1298790432423064E-2</v>
      </c>
      <c r="N26" s="99">
        <v>19</v>
      </c>
      <c r="O26" s="439">
        <f t="shared" si="5"/>
        <v>0.11904761904761907</v>
      </c>
    </row>
    <row r="27" spans="2:15" ht="21" thickBot="1" x14ac:dyDescent="0.3">
      <c r="B27" s="199">
        <f t="shared" si="0"/>
        <v>20</v>
      </c>
      <c r="C27" s="106" t="s">
        <v>131</v>
      </c>
      <c r="D27" s="107" t="s">
        <v>132</v>
      </c>
      <c r="E27" s="436">
        <f ca="1">VLOOKUP('Liste for tidtaking'!D50,'Liste for tidtaking'!D$5:H$78,5,FALSE)</f>
        <v>1.6549999999999998</v>
      </c>
      <c r="F27" s="209"/>
      <c r="G27" s="135">
        <v>6.9803240740740735E-2</v>
      </c>
      <c r="H27" s="136"/>
      <c r="I27" s="350">
        <f t="shared" si="1"/>
        <v>2.4070083014048529E-2</v>
      </c>
      <c r="J27" s="99">
        <f t="shared" si="2"/>
        <v>6030.9999999999991</v>
      </c>
      <c r="K27">
        <v>20</v>
      </c>
      <c r="L27" s="438">
        <f t="shared" si="3"/>
        <v>7.1428571428571397E-2</v>
      </c>
      <c r="M27" s="495">
        <f t="shared" ca="1" si="4"/>
        <v>1.454385680607162E-2</v>
      </c>
      <c r="N27" s="99">
        <v>20</v>
      </c>
      <c r="O27" s="439">
        <f t="shared" si="5"/>
        <v>7.1428571428571397E-2</v>
      </c>
    </row>
    <row r="28" spans="2:15" ht="21" thickBot="1" x14ac:dyDescent="0.3">
      <c r="B28" s="199">
        <v>1</v>
      </c>
      <c r="C28" s="106" t="s">
        <v>60</v>
      </c>
      <c r="D28" s="107" t="s">
        <v>61</v>
      </c>
      <c r="E28" s="436">
        <f ca="1">VLOOKUP('Liste for tidtaking'!D5,'Liste for tidtaking'!D$5:H$78,5,FALSE)</f>
        <v>1.4249999999999998</v>
      </c>
      <c r="F28" s="206"/>
      <c r="G28" s="200"/>
      <c r="H28" s="136"/>
      <c r="I28" s="350"/>
      <c r="J28" s="99"/>
      <c r="L28" s="438"/>
      <c r="M28" s="431"/>
      <c r="N28" s="99"/>
      <c r="O28" s="434"/>
    </row>
    <row r="29" spans="2:15" ht="21" thickBot="1" x14ac:dyDescent="0.3">
      <c r="B29" s="199">
        <f t="shared" ref="B29:B64" si="6">B28+1</f>
        <v>2</v>
      </c>
      <c r="C29" s="106" t="s">
        <v>65</v>
      </c>
      <c r="D29" s="107" t="s">
        <v>66</v>
      </c>
      <c r="E29" s="436">
        <f ca="1">VLOOKUP('Liste for tidtaking'!D6,'Liste for tidtaking'!D$5:H$78,5,FALSE)</f>
        <v>1.5689999999999997</v>
      </c>
      <c r="F29" s="208"/>
      <c r="G29" s="18"/>
      <c r="H29" s="136"/>
      <c r="I29" s="350"/>
      <c r="J29" s="99"/>
      <c r="L29" s="438"/>
      <c r="M29" s="433"/>
      <c r="N29" s="99"/>
      <c r="O29" s="434"/>
    </row>
    <row r="30" spans="2:15" ht="21" thickBot="1" x14ac:dyDescent="0.3">
      <c r="B30" s="199">
        <f t="shared" si="6"/>
        <v>3</v>
      </c>
      <c r="C30" s="106" t="s">
        <v>71</v>
      </c>
      <c r="D30" s="107" t="s">
        <v>72</v>
      </c>
      <c r="E30" s="436">
        <f ca="1">VLOOKUP('Liste for tidtaking'!D10,'Liste for tidtaking'!D$5:H$78,5,FALSE)</f>
        <v>1.6049999999999998</v>
      </c>
      <c r="F30" s="207"/>
      <c r="G30" s="200"/>
      <c r="H30" s="136"/>
      <c r="I30" s="350"/>
      <c r="J30" s="99"/>
      <c r="K30" s="99"/>
      <c r="L30" s="438"/>
      <c r="M30" s="433"/>
      <c r="N30" s="99"/>
      <c r="O30" s="434"/>
    </row>
    <row r="31" spans="2:15" ht="21" thickBot="1" x14ac:dyDescent="0.3">
      <c r="B31" s="199">
        <f t="shared" si="6"/>
        <v>4</v>
      </c>
      <c r="C31" s="106" t="s">
        <v>73</v>
      </c>
      <c r="D31" s="107" t="s">
        <v>74</v>
      </c>
      <c r="E31" s="436">
        <f ca="1">VLOOKUP('Liste for tidtaking'!D11,'Liste for tidtaking'!D$5:H$78,5,FALSE)</f>
        <v>1.5689999999999997</v>
      </c>
      <c r="F31" s="209"/>
      <c r="G31" s="18"/>
      <c r="H31" s="136"/>
      <c r="I31" s="350"/>
      <c r="J31" s="99"/>
      <c r="L31" s="438"/>
      <c r="M31" s="437"/>
      <c r="N31" s="99"/>
      <c r="O31" s="439"/>
    </row>
    <row r="32" spans="2:15" ht="21" thickBot="1" x14ac:dyDescent="0.3">
      <c r="B32" s="199">
        <f t="shared" si="6"/>
        <v>5</v>
      </c>
      <c r="C32" s="106" t="s">
        <v>75</v>
      </c>
      <c r="D32" s="107" t="s">
        <v>76</v>
      </c>
      <c r="E32" s="436">
        <f ca="1">VLOOKUP('Liste for tidtaking'!D12,'Liste for tidtaking'!D$5:H$78,5,FALSE)</f>
        <v>2.1669999999999998</v>
      </c>
      <c r="F32" s="211"/>
      <c r="G32" s="18"/>
      <c r="H32" s="136"/>
      <c r="J32" s="99"/>
      <c r="L32" s="438"/>
      <c r="M32" s="433"/>
      <c r="N32" s="99"/>
      <c r="O32" s="434"/>
    </row>
    <row r="33" spans="2:15" ht="21" thickBot="1" x14ac:dyDescent="0.3">
      <c r="B33" s="199">
        <f t="shared" si="6"/>
        <v>6</v>
      </c>
      <c r="C33" s="106" t="s">
        <v>77</v>
      </c>
      <c r="D33" s="107" t="s">
        <v>78</v>
      </c>
      <c r="E33" s="436">
        <f ca="1">VLOOKUP('Liste for tidtaking'!D13,'Liste for tidtaking'!D$5:H$78,5,FALSE)</f>
        <v>1.5689999999999997</v>
      </c>
      <c r="F33" s="209"/>
      <c r="G33" s="135"/>
      <c r="H33" s="136"/>
      <c r="J33" s="99"/>
      <c r="L33" s="438"/>
      <c r="M33" s="437"/>
      <c r="N33" s="99"/>
      <c r="O33" s="439"/>
    </row>
    <row r="34" spans="2:15" ht="21" thickBot="1" x14ac:dyDescent="0.3">
      <c r="B34" s="199">
        <f t="shared" si="6"/>
        <v>7</v>
      </c>
      <c r="C34" s="106" t="s">
        <v>79</v>
      </c>
      <c r="D34" s="107" t="s">
        <v>80</v>
      </c>
      <c r="E34" s="436">
        <f ca="1">VLOOKUP('Liste for tidtaking'!D15,'Liste for tidtaking'!D$5:H$78,5,FALSE)</f>
        <v>2.1509999999999998</v>
      </c>
      <c r="F34" s="208"/>
      <c r="G34" s="135"/>
      <c r="H34" s="136"/>
      <c r="I34" s="350"/>
      <c r="J34" s="99"/>
      <c r="L34" s="438"/>
      <c r="M34" s="437"/>
      <c r="N34" s="99"/>
      <c r="O34" s="439"/>
    </row>
    <row r="35" spans="2:15" ht="21" thickBot="1" x14ac:dyDescent="0.3">
      <c r="B35" s="199">
        <f t="shared" si="6"/>
        <v>8</v>
      </c>
      <c r="C35" s="106" t="s">
        <v>81</v>
      </c>
      <c r="D35" s="107" t="s">
        <v>82</v>
      </c>
      <c r="E35" s="436">
        <f ca="1">VLOOKUP('Liste for tidtaking'!D16,'Liste for tidtaking'!D$5:H$78,5,FALSE)</f>
        <v>1.8049999999999997</v>
      </c>
      <c r="F35" s="209"/>
      <c r="G35" s="18"/>
      <c r="H35" s="136"/>
      <c r="I35" s="350"/>
      <c r="J35" s="99"/>
      <c r="L35" s="438"/>
      <c r="M35" s="433"/>
      <c r="N35" s="99"/>
      <c r="O35" s="439"/>
    </row>
    <row r="36" spans="2:15" ht="21" thickBot="1" x14ac:dyDescent="0.3">
      <c r="B36" s="199">
        <f t="shared" si="6"/>
        <v>9</v>
      </c>
      <c r="C36" s="106" t="s">
        <v>83</v>
      </c>
      <c r="D36" s="107" t="s">
        <v>84</v>
      </c>
      <c r="E36" s="436">
        <f ca="1">VLOOKUP('Liste for tidtaking'!D18,'Liste for tidtaking'!D$5:H$78,5,FALSE)</f>
        <v>2.0029999999999997</v>
      </c>
      <c r="F36" s="208"/>
      <c r="G36" s="18" t="s">
        <v>7</v>
      </c>
      <c r="H36" s="136"/>
      <c r="I36" s="350"/>
      <c r="J36" s="99" t="e">
        <f>(F36-INT(F36))*24*60*60*G$6/F$6+(G36-INT(G36))*24*60*60</f>
        <v>#VALUE!</v>
      </c>
      <c r="K36">
        <v>1</v>
      </c>
      <c r="L36" s="438">
        <f>1-(K36-0.5)/(F$78+G$78)</f>
        <v>0.97619047619047616</v>
      </c>
      <c r="M36" s="437" t="e">
        <f ca="1">J36/E36</f>
        <v>#VALUE!</v>
      </c>
      <c r="N36" s="99">
        <v>1</v>
      </c>
      <c r="O36" s="439">
        <f>1-(N36-0.5)/(F$78+G$78)</f>
        <v>0.97619047619047616</v>
      </c>
    </row>
    <row r="37" spans="2:15" ht="21" thickBot="1" x14ac:dyDescent="0.3">
      <c r="B37" s="199">
        <f t="shared" si="6"/>
        <v>10</v>
      </c>
      <c r="C37" s="106" t="s">
        <v>85</v>
      </c>
      <c r="D37" s="107" t="s">
        <v>86</v>
      </c>
      <c r="E37" s="436">
        <f ca="1">VLOOKUP('Liste for tidtaking'!D19,'Liste for tidtaking'!D$5:H$78,5,FALSE)</f>
        <v>2.8169999999999993</v>
      </c>
      <c r="F37" s="208"/>
      <c r="G37" s="268"/>
      <c r="H37" s="136"/>
      <c r="L37" s="438"/>
      <c r="M37" s="431"/>
      <c r="N37" s="99"/>
      <c r="O37" s="434"/>
    </row>
    <row r="38" spans="2:15" ht="21" thickBot="1" x14ac:dyDescent="0.3">
      <c r="B38" s="199">
        <f t="shared" si="6"/>
        <v>11</v>
      </c>
      <c r="C38" s="106" t="s">
        <v>89</v>
      </c>
      <c r="D38" s="107" t="s">
        <v>90</v>
      </c>
      <c r="E38" s="436">
        <f ca="1">VLOOKUP('Liste for tidtaking'!D22,'Liste for tidtaking'!D$5:H$78,5,FALSE)</f>
        <v>1.7549999999999999</v>
      </c>
      <c r="F38" s="209"/>
      <c r="G38" s="268"/>
      <c r="H38" s="136"/>
      <c r="L38" s="438"/>
      <c r="M38" s="431"/>
      <c r="N38" s="99"/>
      <c r="O38" s="434"/>
    </row>
    <row r="39" spans="2:15" ht="21" thickBot="1" x14ac:dyDescent="0.3">
      <c r="B39" s="199">
        <f t="shared" si="6"/>
        <v>12</v>
      </c>
      <c r="C39" s="106" t="s">
        <v>91</v>
      </c>
      <c r="D39" s="107" t="s">
        <v>92</v>
      </c>
      <c r="E39" s="436">
        <f ca="1">VLOOKUP('Liste for tidtaking'!D23,'Liste for tidtaking'!D$5:H$78,5,FALSE)</f>
        <v>1.6049999999999998</v>
      </c>
      <c r="F39" s="209"/>
      <c r="G39" s="18"/>
      <c r="H39" s="136"/>
      <c r="I39" s="350"/>
      <c r="J39" s="99"/>
      <c r="L39" s="438"/>
      <c r="M39" s="437"/>
      <c r="N39" s="99"/>
      <c r="O39" s="439"/>
    </row>
    <row r="40" spans="2:15" ht="21" thickBot="1" x14ac:dyDescent="0.3">
      <c r="B40" s="199">
        <f t="shared" si="6"/>
        <v>13</v>
      </c>
      <c r="C40" s="106" t="s">
        <v>93</v>
      </c>
      <c r="D40" s="107" t="s">
        <v>94</v>
      </c>
      <c r="E40" s="436">
        <f ca="1">VLOOKUP('Liste for tidtaking'!D24,'Liste for tidtaking'!D$5:H$78,5,FALSE)</f>
        <v>1.5329999999999997</v>
      </c>
      <c r="F40" s="208"/>
      <c r="G40" s="18"/>
      <c r="H40" s="136"/>
      <c r="I40" s="350"/>
      <c r="J40" s="99"/>
      <c r="L40" s="438"/>
      <c r="M40" s="433"/>
      <c r="N40" s="99"/>
      <c r="O40" s="434"/>
    </row>
    <row r="41" spans="2:15" ht="21" thickBot="1" x14ac:dyDescent="0.3">
      <c r="B41" s="199">
        <f t="shared" si="6"/>
        <v>14</v>
      </c>
      <c r="C41" s="106" t="s">
        <v>97</v>
      </c>
      <c r="D41" s="107" t="s">
        <v>98</v>
      </c>
      <c r="E41" s="436">
        <f ca="1">VLOOKUP('Liste for tidtaking'!D26,'Liste for tidtaking'!D$5:H$78,5,FALSE)</f>
        <v>2.2989999999999995</v>
      </c>
      <c r="F41" s="208"/>
      <c r="G41" s="207"/>
      <c r="H41" s="136"/>
      <c r="I41" s="350"/>
      <c r="J41" s="99"/>
      <c r="L41" s="438"/>
      <c r="M41" s="433"/>
      <c r="N41" s="99"/>
      <c r="O41" s="434"/>
    </row>
    <row r="42" spans="2:15" ht="21" thickBot="1" x14ac:dyDescent="0.3">
      <c r="B42" s="199">
        <f t="shared" si="6"/>
        <v>15</v>
      </c>
      <c r="C42" s="106" t="s">
        <v>100</v>
      </c>
      <c r="D42" s="107" t="s">
        <v>101</v>
      </c>
      <c r="E42" s="436">
        <f ca="1">VLOOKUP('Liste for tidtaking'!D28,'Liste for tidtaking'!D$5:H$78,5,FALSE)</f>
        <v>1.3729999999999998</v>
      </c>
      <c r="F42" s="208"/>
      <c r="G42" s="135"/>
      <c r="H42" s="136"/>
      <c r="I42" s="350"/>
      <c r="J42" s="99"/>
      <c r="L42" s="438"/>
      <c r="M42" s="431"/>
      <c r="N42" s="99"/>
      <c r="O42" s="434"/>
    </row>
    <row r="43" spans="2:15" ht="21" thickBot="1" x14ac:dyDescent="0.3">
      <c r="B43" s="199">
        <f t="shared" si="6"/>
        <v>16</v>
      </c>
      <c r="C43" s="106" t="s">
        <v>104</v>
      </c>
      <c r="D43" s="107" t="s">
        <v>105</v>
      </c>
      <c r="E43" s="436">
        <f ca="1">VLOOKUP('Liste for tidtaking'!D31,'Liste for tidtaking'!D$5:H$78,5,FALSE)</f>
        <v>1.7549999999999999</v>
      </c>
      <c r="F43" s="209"/>
      <c r="G43" s="135" t="s">
        <v>240</v>
      </c>
      <c r="H43" s="136" t="s">
        <v>241</v>
      </c>
      <c r="I43" s="350"/>
      <c r="J43" s="99" t="e">
        <f>(F43-INT(F43))*24*60*60*G$6/F$6+(G43-INT(G43))*24*60*60</f>
        <v>#VALUE!</v>
      </c>
      <c r="K43">
        <v>21</v>
      </c>
      <c r="L43" s="438">
        <f>1-(K43-0.5)/(F$78+G$78)</f>
        <v>2.3809523809523836E-2</v>
      </c>
      <c r="M43" s="437" t="e">
        <f ca="1">J43/E43</f>
        <v>#VALUE!</v>
      </c>
      <c r="N43" s="99">
        <v>21</v>
      </c>
      <c r="O43" s="439">
        <f>1-(N43-0.5)/(F$78+G$78)</f>
        <v>2.3809523809523836E-2</v>
      </c>
    </row>
    <row r="44" spans="2:15" ht="21" thickBot="1" x14ac:dyDescent="0.3">
      <c r="B44" s="199">
        <f t="shared" si="6"/>
        <v>17</v>
      </c>
      <c r="C44" s="106" t="s">
        <v>63</v>
      </c>
      <c r="D44" s="107" t="s">
        <v>106</v>
      </c>
      <c r="E44" s="436">
        <f ca="1">VLOOKUP('Liste for tidtaking'!D33,'Liste for tidtaking'!D$5:H$78,5,FALSE)</f>
        <v>1.8549999999999998</v>
      </c>
      <c r="F44" s="208"/>
      <c r="G44" s="18"/>
      <c r="H44" s="136"/>
      <c r="L44" s="438"/>
      <c r="M44" s="431"/>
      <c r="N44" s="99"/>
      <c r="O44" s="434"/>
    </row>
    <row r="45" spans="2:15" ht="21" thickBot="1" x14ac:dyDescent="0.3">
      <c r="B45" s="199">
        <f t="shared" si="6"/>
        <v>18</v>
      </c>
      <c r="C45" s="106" t="s">
        <v>107</v>
      </c>
      <c r="D45" s="107" t="s">
        <v>108</v>
      </c>
      <c r="E45" s="436">
        <f ca="1">VLOOKUP('Liste for tidtaking'!D34,'Liste for tidtaking'!D$5:H$78,5,FALSE)</f>
        <v>1.6549999999999998</v>
      </c>
      <c r="F45" s="209"/>
      <c r="G45" s="268"/>
      <c r="H45" s="136"/>
      <c r="L45" s="438"/>
      <c r="M45" s="433"/>
      <c r="N45" s="99"/>
      <c r="O45" s="434"/>
    </row>
    <row r="46" spans="2:15" ht="21" thickBot="1" x14ac:dyDescent="0.3">
      <c r="B46" s="199">
        <f t="shared" si="6"/>
        <v>19</v>
      </c>
      <c r="C46" s="106" t="s">
        <v>109</v>
      </c>
      <c r="D46" s="107" t="s">
        <v>110</v>
      </c>
      <c r="E46" s="436">
        <f ca="1">VLOOKUP('Liste for tidtaking'!D35,'Liste for tidtaking'!D$5:H$78,5,FALSE)</f>
        <v>2.0769999999999995</v>
      </c>
      <c r="F46" s="208"/>
      <c r="G46" s="135"/>
      <c r="H46" s="136"/>
      <c r="I46" s="350"/>
      <c r="J46" s="99"/>
      <c r="L46" s="438"/>
      <c r="M46" s="431"/>
      <c r="N46" s="99"/>
      <c r="O46" s="434"/>
    </row>
    <row r="47" spans="2:15" ht="21" thickBot="1" x14ac:dyDescent="0.3">
      <c r="B47" s="199">
        <f t="shared" si="6"/>
        <v>20</v>
      </c>
      <c r="C47" s="106" t="s">
        <v>113</v>
      </c>
      <c r="D47" s="107" t="s">
        <v>114</v>
      </c>
      <c r="E47" s="436">
        <f ca="1">VLOOKUP('Liste for tidtaking'!D38,'Liste for tidtaking'!D$5:H$78,5,FALSE)</f>
        <v>2.6998000000000002</v>
      </c>
      <c r="F47" s="208"/>
      <c r="G47" s="207"/>
      <c r="H47" s="136"/>
      <c r="I47" s="350"/>
      <c r="J47" s="99"/>
      <c r="L47" s="438"/>
      <c r="M47" s="437"/>
      <c r="N47" s="99"/>
      <c r="O47" s="439"/>
    </row>
    <row r="48" spans="2:15" ht="21" thickBot="1" x14ac:dyDescent="0.3">
      <c r="B48" s="199">
        <f t="shared" si="6"/>
        <v>21</v>
      </c>
      <c r="C48" s="106" t="s">
        <v>117</v>
      </c>
      <c r="D48" s="107" t="s">
        <v>118</v>
      </c>
      <c r="E48" s="436">
        <f ca="1">VLOOKUP('Liste for tidtaking'!D41,'Liste for tidtaking'!D$5:H$78,5,FALSE)</f>
        <v>2.2989999999999995</v>
      </c>
      <c r="F48" s="209"/>
      <c r="G48" s="18"/>
      <c r="H48" s="136"/>
      <c r="L48" s="438"/>
      <c r="M48" s="433"/>
      <c r="N48" s="99"/>
      <c r="O48" s="434"/>
    </row>
    <row r="49" spans="2:15" ht="21" thickBot="1" x14ac:dyDescent="0.3">
      <c r="B49" s="199">
        <f t="shared" si="6"/>
        <v>22</v>
      </c>
      <c r="C49" s="106" t="s">
        <v>125</v>
      </c>
      <c r="D49" s="107" t="s">
        <v>126</v>
      </c>
      <c r="E49" s="436">
        <f ca="1">VLOOKUP('Liste for tidtaking'!D47,'Liste for tidtaking'!D$5:H$78,5,FALSE)</f>
        <v>1.9489999999999998</v>
      </c>
      <c r="F49" s="209"/>
      <c r="G49" s="18"/>
      <c r="H49" s="136"/>
      <c r="I49" s="350"/>
      <c r="J49" s="99"/>
      <c r="L49" s="438"/>
      <c r="M49" s="431"/>
      <c r="N49" s="99"/>
      <c r="O49" s="434"/>
    </row>
    <row r="50" spans="2:15" ht="21" thickBot="1" x14ac:dyDescent="0.3">
      <c r="B50" s="199">
        <f t="shared" si="6"/>
        <v>23</v>
      </c>
      <c r="C50" s="106" t="s">
        <v>129</v>
      </c>
      <c r="D50" s="107" t="s">
        <v>130</v>
      </c>
      <c r="E50" s="436">
        <f ca="1">VLOOKUP('Liste for tidtaking'!D49,'Liste for tidtaking'!D$5:H$78,5,FALSE)</f>
        <v>2.0769999999999995</v>
      </c>
      <c r="F50" s="209"/>
      <c r="G50" s="135"/>
      <c r="H50" s="136"/>
      <c r="I50" s="350"/>
      <c r="J50" s="99"/>
      <c r="L50" s="438"/>
      <c r="M50" s="433"/>
      <c r="N50" s="99"/>
      <c r="O50" s="432"/>
    </row>
    <row r="51" spans="2:15" ht="21" thickBot="1" x14ac:dyDescent="0.3">
      <c r="B51" s="199">
        <f t="shared" si="6"/>
        <v>24</v>
      </c>
      <c r="C51" s="106" t="s">
        <v>133</v>
      </c>
      <c r="D51" s="107" t="s">
        <v>134</v>
      </c>
      <c r="E51" s="436">
        <f ca="1">VLOOKUP('Liste for tidtaking'!D51,'Liste for tidtaking'!D$5:H$78,5,FALSE)</f>
        <v>2.4469999999999996</v>
      </c>
      <c r="F51" s="208"/>
      <c r="G51" s="18"/>
      <c r="H51" s="136"/>
      <c r="I51" s="350"/>
      <c r="J51" s="99"/>
      <c r="L51" s="438"/>
      <c r="M51" s="431"/>
      <c r="N51" s="99"/>
      <c r="O51" s="434"/>
    </row>
    <row r="52" spans="2:15" ht="21" thickBot="1" x14ac:dyDescent="0.3">
      <c r="B52" s="199">
        <f t="shared" si="6"/>
        <v>25</v>
      </c>
      <c r="C52" s="106" t="s">
        <v>73</v>
      </c>
      <c r="D52" s="107" t="s">
        <v>140</v>
      </c>
      <c r="E52" s="436">
        <f ca="1">VLOOKUP('Liste for tidtaking'!D55,'Liste for tidtaking'!D$5:H$78,5,FALSE)</f>
        <v>1.7049999999999998</v>
      </c>
      <c r="F52" s="208"/>
      <c r="G52" s="18"/>
      <c r="H52" s="136"/>
      <c r="I52" s="350"/>
      <c r="J52" s="99"/>
      <c r="L52" s="438"/>
      <c r="M52" s="437"/>
      <c r="N52" s="99"/>
      <c r="O52" s="439"/>
    </row>
    <row r="53" spans="2:15" ht="21" thickBot="1" x14ac:dyDescent="0.3">
      <c r="B53" s="199">
        <f t="shared" si="6"/>
        <v>26</v>
      </c>
      <c r="C53" s="106" t="s">
        <v>141</v>
      </c>
      <c r="D53" s="107" t="s">
        <v>142</v>
      </c>
      <c r="E53" s="436">
        <f ca="1">VLOOKUP('Liste for tidtaking'!D56,'Liste for tidtaking'!D$5:H$78,5,FALSE)</f>
        <v>1.8421999999999998</v>
      </c>
      <c r="F53" s="208"/>
      <c r="G53" s="18"/>
      <c r="H53" s="136"/>
      <c r="L53" s="438"/>
      <c r="M53" s="433"/>
      <c r="N53" s="99"/>
      <c r="O53" s="434"/>
    </row>
    <row r="54" spans="2:15" ht="21" thickBot="1" x14ac:dyDescent="0.3">
      <c r="B54" s="199">
        <f t="shared" si="6"/>
        <v>27</v>
      </c>
      <c r="C54" s="106" t="s">
        <v>145</v>
      </c>
      <c r="D54" s="107" t="s">
        <v>146</v>
      </c>
      <c r="E54" s="436">
        <f ca="1">VLOOKUP('Liste for tidtaking'!D58,'Liste for tidtaking'!D$5:H$78,5,FALSE)</f>
        <v>1.5689999999999997</v>
      </c>
      <c r="F54" s="208"/>
      <c r="G54" s="18"/>
      <c r="H54" s="136"/>
      <c r="I54" s="350"/>
      <c r="J54" s="99"/>
      <c r="L54" s="438"/>
      <c r="M54" s="437"/>
      <c r="N54" s="99"/>
      <c r="O54" s="439"/>
    </row>
    <row r="55" spans="2:15" ht="21" thickBot="1" x14ac:dyDescent="0.3">
      <c r="B55" s="199">
        <f t="shared" si="6"/>
        <v>28</v>
      </c>
      <c r="C55" s="106" t="s">
        <v>79</v>
      </c>
      <c r="D55" s="107" t="s">
        <v>147</v>
      </c>
      <c r="E55" s="436">
        <f ca="1">VLOOKUP('Liste for tidtaking'!D59,'Liste for tidtaking'!D$5:H$78,5,FALSE)</f>
        <v>1.9289999999999998</v>
      </c>
      <c r="F55" s="208"/>
      <c r="G55" s="18"/>
      <c r="H55" s="136"/>
      <c r="J55" s="99"/>
      <c r="L55" s="438"/>
      <c r="M55" s="437"/>
      <c r="N55" s="99"/>
      <c r="O55" s="439"/>
    </row>
    <row r="56" spans="2:15" ht="21" thickBot="1" x14ac:dyDescent="0.3">
      <c r="B56" s="199">
        <f t="shared" si="6"/>
        <v>29</v>
      </c>
      <c r="C56" s="106" t="s">
        <v>152</v>
      </c>
      <c r="D56" s="107" t="s">
        <v>153</v>
      </c>
      <c r="E56" s="436">
        <f ca="1">VLOOKUP('Liste for tidtaking'!D63,'Liste for tidtaking'!D$5:H$78,5,FALSE)</f>
        <v>1.8049999999999997</v>
      </c>
      <c r="F56" s="208"/>
      <c r="G56" s="18"/>
      <c r="H56" s="136"/>
      <c r="J56" s="99"/>
      <c r="L56" s="438"/>
      <c r="M56" s="433"/>
      <c r="N56" s="99"/>
      <c r="O56" s="434"/>
    </row>
    <row r="57" spans="2:15" ht="21" thickBot="1" x14ac:dyDescent="0.3">
      <c r="B57" s="199">
        <f t="shared" si="6"/>
        <v>30</v>
      </c>
      <c r="C57" s="106" t="s">
        <v>156</v>
      </c>
      <c r="D57" s="107" t="s">
        <v>157</v>
      </c>
      <c r="E57" s="436">
        <f ca="1">VLOOKUP('Liste for tidtaking'!D65,'Liste for tidtaking'!D$5:H$78,5,FALSE)</f>
        <v>1.8777999999999997</v>
      </c>
      <c r="F57" s="209"/>
      <c r="G57" s="18" t="s">
        <v>7</v>
      </c>
      <c r="H57" s="136"/>
      <c r="I57" s="350"/>
      <c r="J57" s="99" t="e">
        <f>(F57-INT(F57))*24*60*60*G$6/F$6+(G57-INT(G57))*24*60*60</f>
        <v>#VALUE!</v>
      </c>
      <c r="K57">
        <v>4</v>
      </c>
      <c r="L57" s="438">
        <f>1-(K57-0.5)/(F$78+G$78)</f>
        <v>0.83333333333333337</v>
      </c>
      <c r="M57" s="437" t="e">
        <f ca="1">J57/E57</f>
        <v>#VALUE!</v>
      </c>
      <c r="N57" s="99">
        <v>4</v>
      </c>
      <c r="O57" s="439">
        <f>1-(N57-0.5)/(F$78+G$78)</f>
        <v>0.83333333333333337</v>
      </c>
    </row>
    <row r="58" spans="2:15" ht="21" thickBot="1" x14ac:dyDescent="0.3">
      <c r="B58" s="199">
        <f t="shared" si="6"/>
        <v>31</v>
      </c>
      <c r="C58" s="113" t="s">
        <v>160</v>
      </c>
      <c r="D58" s="201" t="s">
        <v>161</v>
      </c>
      <c r="E58" s="436">
        <f ca="1">VLOOKUP('Liste for tidtaking'!D68,'Liste for tidtaking'!D$5:H$78,5,FALSE)</f>
        <v>2.2249999999999996</v>
      </c>
      <c r="F58" s="210"/>
      <c r="G58" s="18" t="s">
        <v>7</v>
      </c>
      <c r="H58" s="136"/>
      <c r="I58" s="350"/>
      <c r="J58" s="99"/>
      <c r="K58">
        <v>4</v>
      </c>
      <c r="L58" s="438">
        <f>1-(K58-0.5)/(F$78+G$78)</f>
        <v>0.83333333333333337</v>
      </c>
      <c r="M58" s="437"/>
      <c r="N58" s="99">
        <v>4</v>
      </c>
      <c r="O58" s="439">
        <f>1-(N58-0.5)/(F$78+G$78)</f>
        <v>0.83333333333333337</v>
      </c>
    </row>
    <row r="59" spans="2:15" ht="21" thickBot="1" x14ac:dyDescent="0.3">
      <c r="B59" s="199">
        <f t="shared" si="6"/>
        <v>32</v>
      </c>
      <c r="C59" s="113" t="s">
        <v>162</v>
      </c>
      <c r="D59" s="201" t="s">
        <v>163</v>
      </c>
      <c r="E59" s="436">
        <f ca="1">VLOOKUP('Liste for tidtaking'!D69,'Liste for tidtaking'!D$5:H$78,5,FALSE)</f>
        <v>1.7049999999999998</v>
      </c>
      <c r="F59" s="282"/>
      <c r="G59" s="135"/>
      <c r="H59" s="136"/>
      <c r="L59" s="438"/>
      <c r="M59" s="433"/>
      <c r="N59" s="99"/>
      <c r="O59" s="434"/>
    </row>
    <row r="60" spans="2:15" ht="21" thickBot="1" x14ac:dyDescent="0.3">
      <c r="B60" s="199">
        <f t="shared" si="6"/>
        <v>33</v>
      </c>
      <c r="C60" s="113" t="s">
        <v>164</v>
      </c>
      <c r="D60" s="108" t="s">
        <v>165</v>
      </c>
      <c r="E60" s="436">
        <f ca="1">VLOOKUP('Liste for tidtaking'!D70,'Liste for tidtaking'!D$5:H$78,5,FALSE)</f>
        <v>1.4969999999999999</v>
      </c>
      <c r="F60" s="210"/>
      <c r="G60" s="298" t="s">
        <v>7</v>
      </c>
      <c r="H60" s="136"/>
      <c r="I60" s="350"/>
      <c r="J60" s="99"/>
      <c r="K60">
        <v>4</v>
      </c>
      <c r="L60" s="438">
        <f>1-(K60-0.5)/(F$78+G$78)</f>
        <v>0.83333333333333337</v>
      </c>
      <c r="M60" s="437"/>
      <c r="N60" s="99">
        <v>4</v>
      </c>
      <c r="O60" s="439">
        <f>1-(N60-0.5)/(F$78+G$78)</f>
        <v>0.83333333333333337</v>
      </c>
    </row>
    <row r="61" spans="2:15" ht="21" thickBot="1" x14ac:dyDescent="0.3">
      <c r="B61" s="199">
        <f t="shared" si="6"/>
        <v>34</v>
      </c>
      <c r="C61" s="113" t="s">
        <v>167</v>
      </c>
      <c r="D61" s="201" t="s">
        <v>168</v>
      </c>
      <c r="E61" s="436">
        <f ca="1">VLOOKUP('Liste for tidtaking'!D73,'Liste for tidtaking'!D$5:H$78,5,FALSE)</f>
        <v>2.2989999999999995</v>
      </c>
      <c r="F61" s="210"/>
      <c r="G61" s="18"/>
      <c r="H61" s="136"/>
      <c r="J61" s="99"/>
      <c r="L61" s="438"/>
      <c r="M61" s="437"/>
      <c r="N61" s="99"/>
      <c r="O61" s="439"/>
    </row>
    <row r="62" spans="2:15" ht="21" thickBot="1" x14ac:dyDescent="0.3">
      <c r="B62" s="199">
        <f t="shared" si="6"/>
        <v>35</v>
      </c>
      <c r="C62" s="113" t="s">
        <v>169</v>
      </c>
      <c r="D62" s="201" t="s">
        <v>170</v>
      </c>
      <c r="E62" s="436">
        <f ca="1">VLOOKUP('Liste for tidtaking'!D74,'Liste for tidtaking'!D$5:H$78,5,FALSE)</f>
        <v>1.5689999999999997</v>
      </c>
      <c r="F62" s="210"/>
      <c r="G62" s="135"/>
      <c r="H62" s="136"/>
      <c r="I62" s="350"/>
      <c r="J62" s="99"/>
      <c r="L62" s="438"/>
      <c r="M62" s="433"/>
      <c r="N62" s="99"/>
      <c r="O62" s="434"/>
    </row>
    <row r="63" spans="2:15" ht="21" thickBot="1" x14ac:dyDescent="0.3">
      <c r="B63" s="199">
        <f t="shared" si="6"/>
        <v>36</v>
      </c>
      <c r="C63" s="113" t="s">
        <v>171</v>
      </c>
      <c r="D63" s="108" t="s">
        <v>172</v>
      </c>
      <c r="E63" s="436">
        <f ca="1">VLOOKUP('Liste for tidtaking'!D75,'Liste for tidtaking'!D$5:H$78,5,FALSE)</f>
        <v>1.8549999999999998</v>
      </c>
      <c r="F63" s="210"/>
      <c r="G63" s="135"/>
      <c r="H63" s="136"/>
      <c r="I63" s="350"/>
      <c r="J63" s="99"/>
      <c r="L63" s="438"/>
      <c r="M63" s="433"/>
      <c r="N63" s="99"/>
      <c r="O63" s="434"/>
    </row>
    <row r="64" spans="2:15" ht="20" thickBot="1" x14ac:dyDescent="0.3">
      <c r="B64" s="199">
        <f t="shared" si="6"/>
        <v>37</v>
      </c>
      <c r="C64" s="113"/>
      <c r="D64" s="108"/>
      <c r="E64" s="201"/>
      <c r="F64" s="210"/>
      <c r="G64" s="18"/>
      <c r="H64" s="136"/>
      <c r="I64" s="350"/>
      <c r="J64" s="99"/>
      <c r="L64" s="438"/>
      <c r="M64" s="437"/>
      <c r="N64" s="99"/>
      <c r="O64" s="439"/>
    </row>
    <row r="65" spans="2:18" ht="19" x14ac:dyDescent="0.25">
      <c r="B65" s="39"/>
      <c r="C65" s="39"/>
      <c r="D65" s="39"/>
      <c r="E65" s="39"/>
      <c r="F65" s="348"/>
      <c r="G65" s="227"/>
      <c r="H65" s="349"/>
    </row>
    <row r="66" spans="2:18" ht="19" x14ac:dyDescent="0.25">
      <c r="B66" s="39"/>
      <c r="C66" s="39"/>
      <c r="D66" s="39"/>
      <c r="E66" s="39"/>
      <c r="F66" s="348"/>
      <c r="G66" s="227"/>
      <c r="H66" s="349"/>
    </row>
    <row r="67" spans="2:18" ht="19" x14ac:dyDescent="0.25">
      <c r="B67" s="39"/>
      <c r="C67" s="39"/>
      <c r="D67" s="39"/>
      <c r="E67" s="39"/>
      <c r="F67" s="348"/>
      <c r="G67" s="227"/>
      <c r="H67" s="349"/>
    </row>
    <row r="68" spans="2:18" ht="19" x14ac:dyDescent="0.25">
      <c r="B68" s="39"/>
      <c r="C68" s="39"/>
      <c r="D68" s="39"/>
      <c r="E68" s="39"/>
      <c r="F68" s="348"/>
      <c r="G68" s="227"/>
      <c r="H68" s="349"/>
    </row>
    <row r="69" spans="2:18" ht="19" x14ac:dyDescent="0.25">
      <c r="B69" s="39"/>
      <c r="C69" s="39"/>
      <c r="D69" s="39"/>
      <c r="E69" s="39"/>
      <c r="F69" s="348"/>
      <c r="G69" s="227"/>
      <c r="H69" s="349"/>
    </row>
    <row r="70" spans="2:18" ht="19" x14ac:dyDescent="0.25">
      <c r="B70" s="39"/>
      <c r="C70" s="39"/>
      <c r="D70" s="39"/>
      <c r="E70" s="39"/>
      <c r="F70" s="348"/>
      <c r="G70" s="227"/>
      <c r="H70" s="349"/>
    </row>
    <row r="71" spans="2:18" ht="19" x14ac:dyDescent="0.25">
      <c r="B71" s="39"/>
      <c r="C71" s="39"/>
      <c r="D71" s="39"/>
      <c r="E71" s="39"/>
      <c r="F71" s="348"/>
      <c r="G71" s="227"/>
      <c r="H71" s="349"/>
    </row>
    <row r="72" spans="2:18" ht="19" x14ac:dyDescent="0.25">
      <c r="B72" s="39"/>
      <c r="C72" s="39"/>
      <c r="D72" s="39"/>
      <c r="E72" s="39"/>
      <c r="F72" s="348"/>
      <c r="G72" s="227"/>
      <c r="H72" s="349"/>
    </row>
    <row r="73" spans="2:18" ht="19" x14ac:dyDescent="0.25">
      <c r="B73" s="39"/>
      <c r="C73" s="39"/>
      <c r="D73" s="39"/>
      <c r="E73" s="39"/>
      <c r="F73" s="348"/>
      <c r="G73" s="227"/>
      <c r="H73" s="349"/>
    </row>
    <row r="74" spans="2:18" ht="19" x14ac:dyDescent="0.25">
      <c r="B74" s="39"/>
      <c r="C74" s="39"/>
      <c r="D74" s="39"/>
      <c r="E74" s="39"/>
      <c r="F74" s="348"/>
      <c r="G74" s="227"/>
      <c r="H74" s="349"/>
    </row>
    <row r="75" spans="2:18" ht="19" x14ac:dyDescent="0.25">
      <c r="F75" s="15"/>
      <c r="G75" s="15"/>
      <c r="R75" s="114"/>
    </row>
    <row r="76" spans="2:18" x14ac:dyDescent="0.2">
      <c r="F76" s="15"/>
      <c r="G76" s="15"/>
    </row>
    <row r="78" spans="2:18" x14ac:dyDescent="0.2">
      <c r="D78" t="s">
        <v>173</v>
      </c>
      <c r="F78" s="196">
        <f>COUNT(F8:F77)+COUNTIF(F8:F77,"Brutt")+COUNTIF(F8:F77,"(*)")</f>
        <v>1</v>
      </c>
      <c r="G78" s="196">
        <f>COUNT(G8:G77)+COUNTIF(G8:G77,"Brutt")+COUNTIF(G8:G77,"(*)")</f>
        <v>20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IF(SUM(F8:F76)=0," ",AVERAGE(F8:F76))</f>
        <v>3.8819444444444441E-2</v>
      </c>
      <c r="G80" s="103">
        <f>IF(SUM(G8:G76)=0," ",AVERAGE(G8:G76))</f>
        <v>4.3796296296296292E-2</v>
      </c>
      <c r="H80" s="103">
        <f>IF(SUM(F8:H76)=0," ",AVERAGE(F8:H76))</f>
        <v>4.3547453703703706E-2</v>
      </c>
    </row>
    <row r="81" spans="6:7" x14ac:dyDescent="0.2">
      <c r="F81" s="15"/>
      <c r="G81" s="15"/>
    </row>
    <row r="82" spans="6:7" x14ac:dyDescent="0.2">
      <c r="G82" s="15"/>
    </row>
  </sheetData>
  <autoFilter ref="B7:O64" xr:uid="{22F50339-921F-F044-8316-0EF4CD6B7848}">
    <sortState xmlns:xlrd2="http://schemas.microsoft.com/office/spreadsheetml/2017/richdata2" ref="B8:O64">
      <sortCondition ref="I7:I64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E1B1-CC8B-0F4A-922E-64EE0290D611}">
  <dimension ref="A1:S82"/>
  <sheetViews>
    <sheetView workbookViewId="0">
      <selection activeCell="E8" sqref="E8"/>
    </sheetView>
  </sheetViews>
  <sheetFormatPr baseColWidth="10" defaultColWidth="11" defaultRowHeight="16" x14ac:dyDescent="0.2"/>
  <cols>
    <col min="3" max="3" width="14.5" customWidth="1"/>
    <col min="4" max="5" width="20.1640625" customWidth="1"/>
    <col min="6" max="7" width="19.1640625" customWidth="1"/>
    <col min="8" max="8" width="17.6640625" customWidth="1"/>
    <col min="10" max="10" width="0" hidden="1" customWidth="1"/>
    <col min="19" max="19" width="18.83203125" customWidth="1"/>
  </cols>
  <sheetData>
    <row r="1" spans="1:19" x14ac:dyDescent="0.2">
      <c r="A1" s="15"/>
      <c r="G1" s="15"/>
    </row>
    <row r="2" spans="1:19" x14ac:dyDescent="0.2">
      <c r="G2" s="15"/>
    </row>
    <row r="3" spans="1:19" ht="26" x14ac:dyDescent="0.3">
      <c r="B3" s="21" t="s">
        <v>242</v>
      </c>
      <c r="C3" s="266" t="s">
        <v>38</v>
      </c>
      <c r="F3" s="15"/>
      <c r="G3" s="15"/>
    </row>
    <row r="4" spans="1:19" ht="17" thickBot="1" x14ac:dyDescent="0.25">
      <c r="B4" s="15"/>
      <c r="F4" s="15"/>
      <c r="G4" s="15"/>
    </row>
    <row r="5" spans="1:19" ht="61" thickBot="1" x14ac:dyDescent="0.3">
      <c r="B5" s="202"/>
      <c r="C5" s="203" t="s">
        <v>57</v>
      </c>
      <c r="D5" s="204" t="s">
        <v>58</v>
      </c>
      <c r="E5" s="203" t="s">
        <v>307</v>
      </c>
      <c r="F5" s="205" t="s">
        <v>238</v>
      </c>
      <c r="G5" s="204" t="s">
        <v>239</v>
      </c>
      <c r="H5" s="204" t="s">
        <v>194</v>
      </c>
      <c r="I5" s="204" t="s">
        <v>265</v>
      </c>
      <c r="J5" s="204" t="s">
        <v>324</v>
      </c>
      <c r="K5" s="204" t="s">
        <v>197</v>
      </c>
      <c r="L5" s="441" t="s">
        <v>55</v>
      </c>
      <c r="M5" s="442" t="s">
        <v>333</v>
      </c>
      <c r="N5" s="442" t="s">
        <v>322</v>
      </c>
      <c r="O5" s="442" t="s">
        <v>323</v>
      </c>
    </row>
    <row r="6" spans="1:19" ht="20" thickBot="1" x14ac:dyDescent="0.3">
      <c r="B6" s="104"/>
      <c r="C6" s="198"/>
      <c r="D6" s="198"/>
      <c r="E6" s="198"/>
      <c r="F6" s="226">
        <v>1.8</v>
      </c>
      <c r="G6" s="204">
        <v>2.8</v>
      </c>
      <c r="H6" s="204"/>
      <c r="J6" s="194"/>
      <c r="K6" s="194"/>
      <c r="M6" s="431"/>
      <c r="O6" s="432"/>
    </row>
    <row r="7" spans="1:19" ht="20" thickBot="1" x14ac:dyDescent="0.3">
      <c r="B7" s="104"/>
      <c r="C7" s="212"/>
      <c r="D7" s="212"/>
      <c r="E7" s="212"/>
      <c r="F7" s="206"/>
      <c r="G7" s="200"/>
      <c r="H7" s="136"/>
      <c r="Q7" s="111" t="s">
        <v>201</v>
      </c>
    </row>
    <row r="8" spans="1:19" ht="21" thickBot="1" x14ac:dyDescent="0.3">
      <c r="B8" s="199">
        <f t="shared" ref="B8:B26" si="0">B7+1</f>
        <v>1</v>
      </c>
      <c r="C8" s="106" t="s">
        <v>135</v>
      </c>
      <c r="D8" s="107" t="s">
        <v>136</v>
      </c>
      <c r="E8" s="436">
        <f ca="1">VLOOKUP('Liste for tidtaking'!D52,'Liste for tidtaking'!D$5:H$78,5,FALSE)</f>
        <v>1.3989999999999998</v>
      </c>
      <c r="F8" s="209"/>
      <c r="G8" s="86">
        <v>3.0277777777777778E-2</v>
      </c>
      <c r="H8" s="136"/>
      <c r="I8" s="350">
        <f t="shared" ref="I8:I26" si="1">IF(F8&gt;0,F8/F$6,G8/G$6)</f>
        <v>1.0813492063492065E-2</v>
      </c>
      <c r="J8" s="99">
        <f t="shared" ref="J8:J26" si="2">(F8-INT(F8))*24*60*60*G$6/F$6+(G8-INT(G8))*24*60*60</f>
        <v>2616</v>
      </c>
      <c r="K8">
        <v>1</v>
      </c>
      <c r="L8" s="438">
        <f t="shared" ref="L8:L26" si="3">1-(K8-0.5)/(F$78+G$78)</f>
        <v>0.97619047619047616</v>
      </c>
      <c r="M8" s="495">
        <f t="shared" ref="M8:M26" ca="1" si="4">I8/E8</f>
        <v>7.7294439338756729E-3</v>
      </c>
      <c r="N8" s="99">
        <v>10</v>
      </c>
      <c r="O8" s="439">
        <f t="shared" ref="O8:O26" si="5">1-(N8-0.5)/(F$78+G$78)</f>
        <v>0.54761904761904767</v>
      </c>
      <c r="Q8" s="110" t="s">
        <v>202</v>
      </c>
      <c r="R8" s="110"/>
      <c r="S8" s="111" t="s">
        <v>203</v>
      </c>
    </row>
    <row r="9" spans="1:19" ht="21" thickBot="1" x14ac:dyDescent="0.3">
      <c r="B9" s="199">
        <f t="shared" si="0"/>
        <v>2</v>
      </c>
      <c r="C9" s="106" t="s">
        <v>65</v>
      </c>
      <c r="D9" s="107" t="s">
        <v>66</v>
      </c>
      <c r="E9" s="436">
        <f ca="1">VLOOKUP('Liste for tidtaking'!D6,'Liste for tidtaking'!D$5:H$78,5,FALSE)</f>
        <v>1.5689999999999997</v>
      </c>
      <c r="F9" s="208"/>
      <c r="G9" s="135">
        <v>3.1099537037037037E-2</v>
      </c>
      <c r="H9" s="136"/>
      <c r="I9" s="350">
        <f t="shared" si="1"/>
        <v>1.1106977513227513E-2</v>
      </c>
      <c r="J9" s="99">
        <f t="shared" si="2"/>
        <v>2687</v>
      </c>
      <c r="K9">
        <v>2</v>
      </c>
      <c r="L9" s="438">
        <f t="shared" si="3"/>
        <v>0.9285714285714286</v>
      </c>
      <c r="M9" s="495">
        <f t="shared" ca="1" si="4"/>
        <v>7.0790168981692252E-3</v>
      </c>
      <c r="N9" s="99">
        <v>3</v>
      </c>
      <c r="O9" s="439">
        <f t="shared" si="5"/>
        <v>0.88095238095238093</v>
      </c>
      <c r="Q9" s="110" t="s">
        <v>205</v>
      </c>
      <c r="R9" s="110"/>
      <c r="S9" s="111" t="s">
        <v>206</v>
      </c>
    </row>
    <row r="10" spans="1:19" ht="21" thickBot="1" x14ac:dyDescent="0.3">
      <c r="B10" s="199">
        <f t="shared" si="0"/>
        <v>3</v>
      </c>
      <c r="C10" s="106" t="s">
        <v>127</v>
      </c>
      <c r="D10" s="107" t="s">
        <v>128</v>
      </c>
      <c r="E10" s="436">
        <f ca="1">VLOOKUP('Liste for tidtaking'!D48,'Liste for tidtaking'!D$5:H$78,5,FALSE)</f>
        <v>1.4969999999999999</v>
      </c>
      <c r="F10" s="209"/>
      <c r="G10" s="86">
        <v>3.3194444444444443E-2</v>
      </c>
      <c r="H10" s="136"/>
      <c r="I10" s="350">
        <f t="shared" si="1"/>
        <v>1.185515873015873E-2</v>
      </c>
      <c r="J10" s="99">
        <f t="shared" si="2"/>
        <v>2868</v>
      </c>
      <c r="K10">
        <v>3</v>
      </c>
      <c r="L10" s="438">
        <f t="shared" si="3"/>
        <v>0.88095238095238093</v>
      </c>
      <c r="M10" s="495">
        <f t="shared" ca="1" si="4"/>
        <v>7.9192777088568679E-3</v>
      </c>
      <c r="N10" s="99">
        <v>6</v>
      </c>
      <c r="O10" s="439">
        <f t="shared" si="5"/>
        <v>0.73809523809523814</v>
      </c>
      <c r="Q10" s="110" t="s">
        <v>179</v>
      </c>
      <c r="R10" s="110"/>
      <c r="S10" s="111" t="s">
        <v>7</v>
      </c>
    </row>
    <row r="11" spans="1:19" ht="21" thickBot="1" x14ac:dyDescent="0.3">
      <c r="B11" s="199">
        <f t="shared" si="0"/>
        <v>4</v>
      </c>
      <c r="C11" s="106" t="s">
        <v>121</v>
      </c>
      <c r="D11" s="107" t="s">
        <v>122</v>
      </c>
      <c r="E11" s="436">
        <f ca="1">VLOOKUP('Liste for tidtaking'!D43,'Liste for tidtaking'!D$5:H$78,5,FALSE)</f>
        <v>1.4609999999999999</v>
      </c>
      <c r="F11" s="209"/>
      <c r="G11" s="86">
        <v>3.4062500000000002E-2</v>
      </c>
      <c r="H11" s="136"/>
      <c r="I11" s="350">
        <f t="shared" si="1"/>
        <v>1.2165178571428573E-2</v>
      </c>
      <c r="J11" s="99">
        <f t="shared" si="2"/>
        <v>2943.0000000000005</v>
      </c>
      <c r="K11">
        <v>4</v>
      </c>
      <c r="L11" s="438">
        <f t="shared" si="3"/>
        <v>0.83333333333333337</v>
      </c>
      <c r="M11" s="495">
        <f t="shared" ca="1" si="4"/>
        <v>8.3266109318470734E-3</v>
      </c>
      <c r="N11" s="99">
        <v>9</v>
      </c>
      <c r="O11" s="439">
        <f t="shared" si="5"/>
        <v>0.59523809523809523</v>
      </c>
    </row>
    <row r="12" spans="1:19" ht="21" thickBot="1" x14ac:dyDescent="0.3">
      <c r="B12" s="199">
        <f t="shared" si="0"/>
        <v>5</v>
      </c>
      <c r="C12" s="106" t="s">
        <v>102</v>
      </c>
      <c r="D12" s="107" t="s">
        <v>103</v>
      </c>
      <c r="E12" s="436">
        <f ca="1">VLOOKUP('Liste for tidtaking'!D29,'Liste for tidtaking'!D$5:H$78,5,FALSE)</f>
        <v>1.4609999999999999</v>
      </c>
      <c r="F12" s="209"/>
      <c r="G12" s="135">
        <v>3.4965277777777776E-2</v>
      </c>
      <c r="H12" s="136"/>
      <c r="I12" s="350">
        <f t="shared" si="1"/>
        <v>1.2487599206349207E-2</v>
      </c>
      <c r="J12" s="99">
        <f t="shared" si="2"/>
        <v>3020.9999999999995</v>
      </c>
      <c r="K12">
        <v>5</v>
      </c>
      <c r="L12" s="438">
        <f t="shared" si="3"/>
        <v>0.7857142857142857</v>
      </c>
      <c r="M12" s="495">
        <f t="shared" ca="1" si="4"/>
        <v>8.5472958291233463E-3</v>
      </c>
      <c r="N12" s="99">
        <v>12</v>
      </c>
      <c r="O12" s="439">
        <f t="shared" si="5"/>
        <v>0.45238095238095233</v>
      </c>
      <c r="Q12" s="111" t="s">
        <v>208</v>
      </c>
    </row>
    <row r="13" spans="1:19" ht="21" thickBot="1" x14ac:dyDescent="0.3">
      <c r="B13" s="199">
        <f t="shared" si="0"/>
        <v>6</v>
      </c>
      <c r="C13" s="106" t="s">
        <v>117</v>
      </c>
      <c r="D13" s="107" t="s">
        <v>166</v>
      </c>
      <c r="E13" s="436">
        <f ca="1">VLOOKUP('Liste for tidtaking'!D71,'Liste for tidtaking'!D$5:H$78,5,FALSE)</f>
        <v>1.7049999999999998</v>
      </c>
      <c r="F13" s="209"/>
      <c r="G13" s="86">
        <v>3.6377314814814814E-2</v>
      </c>
      <c r="H13" s="136"/>
      <c r="I13" s="350">
        <f t="shared" si="1"/>
        <v>1.2991898148148148E-2</v>
      </c>
      <c r="J13" s="99">
        <f t="shared" si="2"/>
        <v>3142.9999999999995</v>
      </c>
      <c r="K13">
        <v>6</v>
      </c>
      <c r="L13" s="438">
        <f t="shared" si="3"/>
        <v>0.73809523809523814</v>
      </c>
      <c r="M13" s="495">
        <f t="shared" ca="1" si="4"/>
        <v>7.6198816118170963E-3</v>
      </c>
      <c r="N13" s="99">
        <v>4</v>
      </c>
      <c r="O13" s="439">
        <f t="shared" si="5"/>
        <v>0.83333333333333337</v>
      </c>
    </row>
    <row r="14" spans="1:19" ht="21" thickBot="1" x14ac:dyDescent="0.3">
      <c r="B14" s="199">
        <f t="shared" si="0"/>
        <v>7</v>
      </c>
      <c r="C14" s="106" t="s">
        <v>81</v>
      </c>
      <c r="D14" s="107" t="s">
        <v>82</v>
      </c>
      <c r="E14" s="436">
        <f ca="1">VLOOKUP('Liste for tidtaking'!D16,'Liste for tidtaking'!D$5:H$78,5,FALSE)</f>
        <v>1.8049999999999997</v>
      </c>
      <c r="F14" s="86"/>
      <c r="G14" s="135">
        <v>3.6597222222222225E-2</v>
      </c>
      <c r="H14" s="136"/>
      <c r="I14" s="350">
        <f t="shared" si="1"/>
        <v>1.307043650793651E-2</v>
      </c>
      <c r="J14" s="99">
        <f t="shared" si="2"/>
        <v>3162</v>
      </c>
      <c r="K14">
        <v>7</v>
      </c>
      <c r="L14" s="438">
        <f t="shared" si="3"/>
        <v>0.69047619047619047</v>
      </c>
      <c r="M14" s="495">
        <f t="shared" ca="1" si="4"/>
        <v>7.2412390625687046E-3</v>
      </c>
      <c r="N14" s="99">
        <v>2</v>
      </c>
      <c r="O14" s="439">
        <f t="shared" si="5"/>
        <v>0.9285714285714286</v>
      </c>
    </row>
    <row r="15" spans="1:19" ht="21" thickBot="1" x14ac:dyDescent="0.3">
      <c r="B15" s="199">
        <f t="shared" si="0"/>
        <v>8</v>
      </c>
      <c r="C15" s="106" t="s">
        <v>69</v>
      </c>
      <c r="D15" s="107" t="s">
        <v>70</v>
      </c>
      <c r="E15" s="436">
        <f ca="1">VLOOKUP('Liste for tidtaking'!D9,'Liste for tidtaking'!D$5:H$78,5,FALSE)</f>
        <v>1.5329999999999997</v>
      </c>
      <c r="F15" s="209"/>
      <c r="G15" s="135">
        <v>3.6840277777777777E-2</v>
      </c>
      <c r="H15" s="136"/>
      <c r="I15" s="350">
        <f t="shared" si="1"/>
        <v>1.3157242063492064E-2</v>
      </c>
      <c r="J15" s="99">
        <f t="shared" si="2"/>
        <v>3183</v>
      </c>
      <c r="K15">
        <v>8</v>
      </c>
      <c r="L15" s="438">
        <f t="shared" si="3"/>
        <v>0.64285714285714279</v>
      </c>
      <c r="M15" s="495">
        <f t="shared" ca="1" si="4"/>
        <v>8.5826758405036317E-3</v>
      </c>
      <c r="N15" s="99">
        <v>13</v>
      </c>
      <c r="O15" s="439">
        <f t="shared" si="5"/>
        <v>0.40476190476190477</v>
      </c>
    </row>
    <row r="16" spans="1:19" ht="21" thickBot="1" x14ac:dyDescent="0.3">
      <c r="B16" s="199">
        <f t="shared" si="0"/>
        <v>9</v>
      </c>
      <c r="C16" s="106" t="s">
        <v>139</v>
      </c>
      <c r="D16" s="107" t="s">
        <v>138</v>
      </c>
      <c r="E16" s="436">
        <f ca="1">VLOOKUP('Liste for tidtaking'!D53,'Liste for tidtaking'!D$5:H$78,5,FALSE)</f>
        <v>2.0362</v>
      </c>
      <c r="F16" s="209"/>
      <c r="G16" s="135">
        <v>3.7141203703703704E-2</v>
      </c>
      <c r="H16" s="136"/>
      <c r="I16" s="350">
        <f t="shared" si="1"/>
        <v>1.3264715608465609E-2</v>
      </c>
      <c r="J16" s="99">
        <f t="shared" si="2"/>
        <v>3209</v>
      </c>
      <c r="K16">
        <v>9</v>
      </c>
      <c r="L16" s="438">
        <f t="shared" si="3"/>
        <v>0.59523809523809523</v>
      </c>
      <c r="M16" s="495">
        <f t="shared" ca="1" si="4"/>
        <v>6.5144463257369653E-3</v>
      </c>
      <c r="N16" s="99">
        <v>1</v>
      </c>
      <c r="O16" s="439">
        <f t="shared" si="5"/>
        <v>0.97619047619047616</v>
      </c>
    </row>
    <row r="17" spans="2:15" ht="21" thickBot="1" x14ac:dyDescent="0.3">
      <c r="B17" s="199">
        <f t="shared" si="0"/>
        <v>10</v>
      </c>
      <c r="C17" s="106" t="s">
        <v>95</v>
      </c>
      <c r="D17" s="107" t="s">
        <v>96</v>
      </c>
      <c r="E17" s="436">
        <f ca="1">VLOOKUP('Liste for tidtaking'!D25,'Liste for tidtaking'!D$5:H$78,5,FALSE)</f>
        <v>1.7049999999999998</v>
      </c>
      <c r="F17" s="209"/>
      <c r="G17" s="135">
        <v>3.7361111111111109E-2</v>
      </c>
      <c r="H17" s="136"/>
      <c r="I17" s="350">
        <f t="shared" si="1"/>
        <v>1.3343253968253968E-2</v>
      </c>
      <c r="J17" s="99">
        <f t="shared" si="2"/>
        <v>3228</v>
      </c>
      <c r="K17">
        <v>10</v>
      </c>
      <c r="L17" s="438">
        <f t="shared" si="3"/>
        <v>0.54761904761904767</v>
      </c>
      <c r="M17" s="495">
        <f t="shared" ca="1" si="4"/>
        <v>7.8259554066005682E-3</v>
      </c>
      <c r="N17" s="99">
        <v>5</v>
      </c>
      <c r="O17" s="439">
        <f t="shared" si="5"/>
        <v>0.7857142857142857</v>
      </c>
    </row>
    <row r="18" spans="2:15" ht="21" thickBot="1" x14ac:dyDescent="0.3">
      <c r="B18" s="199">
        <f t="shared" si="0"/>
        <v>11</v>
      </c>
      <c r="C18" s="106" t="s">
        <v>150</v>
      </c>
      <c r="D18" s="107" t="s">
        <v>151</v>
      </c>
      <c r="E18" s="436">
        <f ca="1">VLOOKUP('Liste for tidtaking'!D62,'Liste for tidtaking'!D$5:H$78,5,FALSE)</f>
        <v>1.8065999999999998</v>
      </c>
      <c r="F18" s="208"/>
      <c r="G18" s="135">
        <v>4.1053240740740737E-2</v>
      </c>
      <c r="H18" s="136"/>
      <c r="I18" s="350">
        <f t="shared" si="1"/>
        <v>1.4661871693121694E-2</v>
      </c>
      <c r="J18" s="99">
        <f t="shared" si="2"/>
        <v>3546.9999999999995</v>
      </c>
      <c r="K18">
        <v>11</v>
      </c>
      <c r="L18" s="438">
        <f t="shared" si="3"/>
        <v>0.5</v>
      </c>
      <c r="M18" s="495">
        <f t="shared" ca="1" si="4"/>
        <v>8.1157266097208539E-3</v>
      </c>
      <c r="N18" s="99">
        <v>8</v>
      </c>
      <c r="O18" s="439">
        <f t="shared" si="5"/>
        <v>0.64285714285714279</v>
      </c>
    </row>
    <row r="19" spans="2:15" ht="21" thickBot="1" x14ac:dyDescent="0.3">
      <c r="B19" s="199">
        <f t="shared" si="0"/>
        <v>12</v>
      </c>
      <c r="C19" s="106" t="s">
        <v>77</v>
      </c>
      <c r="D19" s="107" t="s">
        <v>78</v>
      </c>
      <c r="E19" s="436">
        <f ca="1">VLOOKUP('Liste for tidtaking'!D13,'Liste for tidtaking'!D$5:H$78,5,FALSE)</f>
        <v>1.5689999999999997</v>
      </c>
      <c r="F19" s="209"/>
      <c r="G19" s="135">
        <v>4.2256944444444444E-2</v>
      </c>
      <c r="H19" s="136"/>
      <c r="I19" s="350">
        <f t="shared" si="1"/>
        <v>1.5091765873015873E-2</v>
      </c>
      <c r="J19" s="99">
        <f t="shared" si="2"/>
        <v>3651</v>
      </c>
      <c r="K19">
        <v>12</v>
      </c>
      <c r="L19" s="438">
        <f t="shared" si="3"/>
        <v>0.45238095238095233</v>
      </c>
      <c r="M19" s="495">
        <f t="shared" ca="1" si="4"/>
        <v>9.6187162989266259E-3</v>
      </c>
      <c r="N19" s="99">
        <v>14</v>
      </c>
      <c r="O19" s="439">
        <f t="shared" si="5"/>
        <v>0.3571428571428571</v>
      </c>
    </row>
    <row r="20" spans="2:15" ht="21" thickBot="1" x14ac:dyDescent="0.3">
      <c r="B20" s="199">
        <f t="shared" si="0"/>
        <v>13</v>
      </c>
      <c r="C20" s="106" t="s">
        <v>123</v>
      </c>
      <c r="D20" s="107" t="s">
        <v>124</v>
      </c>
      <c r="E20" s="436">
        <f ca="1">VLOOKUP('Liste for tidtaking'!D46,'Liste for tidtaking'!D$5:H$78,5,FALSE)</f>
        <v>1.9289999999999998</v>
      </c>
      <c r="F20" s="209"/>
      <c r="G20" s="135">
        <v>4.3564814814814813E-2</v>
      </c>
      <c r="H20" s="136"/>
      <c r="I20" s="350">
        <f t="shared" si="1"/>
        <v>1.5558862433862434E-2</v>
      </c>
      <c r="J20" s="99">
        <f t="shared" si="2"/>
        <v>3764</v>
      </c>
      <c r="K20">
        <v>13</v>
      </c>
      <c r="L20" s="438">
        <f t="shared" si="3"/>
        <v>0.40476190476190477</v>
      </c>
      <c r="M20" s="495">
        <f t="shared" ca="1" si="4"/>
        <v>8.0657659066160885E-3</v>
      </c>
      <c r="N20" s="99">
        <v>7</v>
      </c>
      <c r="O20" s="439">
        <f t="shared" si="5"/>
        <v>0.69047619047619047</v>
      </c>
    </row>
    <row r="21" spans="2:15" ht="21" thickBot="1" x14ac:dyDescent="0.3">
      <c r="B21" s="199">
        <f t="shared" si="0"/>
        <v>14</v>
      </c>
      <c r="C21" s="106" t="s">
        <v>169</v>
      </c>
      <c r="D21" s="107" t="s">
        <v>170</v>
      </c>
      <c r="E21" s="436">
        <f ca="1">VLOOKUP('Liste for tidtaking'!D74,'Liste for tidtaking'!D$5:H$78,5,FALSE)</f>
        <v>1.5689999999999997</v>
      </c>
      <c r="F21" s="208"/>
      <c r="G21" s="135">
        <v>4.3634259259259262E-2</v>
      </c>
      <c r="H21" s="136"/>
      <c r="I21" s="350">
        <f t="shared" si="1"/>
        <v>1.5583664021164022E-2</v>
      </c>
      <c r="J21" s="99">
        <f t="shared" si="2"/>
        <v>3770</v>
      </c>
      <c r="K21">
        <v>14</v>
      </c>
      <c r="L21" s="438">
        <f t="shared" si="3"/>
        <v>0.3571428571428571</v>
      </c>
      <c r="M21" s="495">
        <f t="shared" ca="1" si="4"/>
        <v>9.9322269096010357E-3</v>
      </c>
      <c r="N21" s="99">
        <v>15</v>
      </c>
      <c r="O21" s="439">
        <f t="shared" si="5"/>
        <v>0.30952380952380953</v>
      </c>
    </row>
    <row r="22" spans="2:15" ht="21" thickBot="1" x14ac:dyDescent="0.3">
      <c r="B22" s="199">
        <f t="shared" si="0"/>
        <v>15</v>
      </c>
      <c r="C22" s="106" t="s">
        <v>100</v>
      </c>
      <c r="D22" s="107" t="s">
        <v>101</v>
      </c>
      <c r="E22" s="436">
        <f ca="1">VLOOKUP('Liste for tidtaking'!D28,'Liste for tidtaking'!D$5:H$78,5,FALSE)</f>
        <v>1.3729999999999998</v>
      </c>
      <c r="F22" s="208"/>
      <c r="G22" s="135">
        <v>4.4374999999999998E-2</v>
      </c>
      <c r="H22" s="136"/>
      <c r="I22" s="350">
        <f t="shared" si="1"/>
        <v>1.5848214285714285E-2</v>
      </c>
      <c r="J22" s="99">
        <f t="shared" si="2"/>
        <v>3834</v>
      </c>
      <c r="K22">
        <v>15</v>
      </c>
      <c r="L22" s="438">
        <f t="shared" si="3"/>
        <v>0.30952380952380953</v>
      </c>
      <c r="M22" s="495">
        <f t="shared" ca="1" si="4"/>
        <v>1.1542763500156072E-2</v>
      </c>
      <c r="N22" s="99">
        <v>17</v>
      </c>
      <c r="O22" s="439">
        <f t="shared" si="5"/>
        <v>0.2142857142857143</v>
      </c>
    </row>
    <row r="23" spans="2:15" ht="21" thickBot="1" x14ac:dyDescent="0.3">
      <c r="B23" s="199">
        <f t="shared" si="0"/>
        <v>16</v>
      </c>
      <c r="C23" s="106" t="s">
        <v>115</v>
      </c>
      <c r="D23" s="107" t="s">
        <v>116</v>
      </c>
      <c r="E23" s="436">
        <f ca="1">VLOOKUP('Liste for tidtaking'!D39,'Liste for tidtaking'!D$5:H$78,5,FALSE)</f>
        <v>2.0029999999999997</v>
      </c>
      <c r="F23" s="209"/>
      <c r="G23" s="135">
        <v>4.7141203703703706E-2</v>
      </c>
      <c r="H23" s="136"/>
      <c r="I23" s="350">
        <f t="shared" si="1"/>
        <v>1.683614417989418E-2</v>
      </c>
      <c r="J23" s="99">
        <f t="shared" si="2"/>
        <v>4073.0000000000005</v>
      </c>
      <c r="K23">
        <v>16</v>
      </c>
      <c r="L23" s="438">
        <f t="shared" si="3"/>
        <v>0.26190476190476186</v>
      </c>
      <c r="M23" s="495">
        <f t="shared" ca="1" si="4"/>
        <v>8.4054638941059318E-3</v>
      </c>
      <c r="N23" s="99">
        <v>11</v>
      </c>
      <c r="O23" s="439">
        <f t="shared" si="5"/>
        <v>0.5</v>
      </c>
    </row>
    <row r="24" spans="2:15" ht="21" thickBot="1" x14ac:dyDescent="0.3">
      <c r="B24" s="199">
        <f t="shared" si="0"/>
        <v>17</v>
      </c>
      <c r="C24" s="106" t="s">
        <v>131</v>
      </c>
      <c r="D24" s="107" t="s">
        <v>132</v>
      </c>
      <c r="E24" s="436">
        <f ca="1">VLOOKUP('Liste for tidtaking'!D50,'Liste for tidtaking'!D$5:H$78,5,FALSE)</f>
        <v>1.6549999999999998</v>
      </c>
      <c r="F24" s="209"/>
      <c r="G24" s="135">
        <v>5.2997685185185182E-2</v>
      </c>
      <c r="H24" s="136"/>
      <c r="I24" s="350">
        <f t="shared" si="1"/>
        <v>1.892774470899471E-2</v>
      </c>
      <c r="J24" s="99">
        <f t="shared" si="2"/>
        <v>4579</v>
      </c>
      <c r="K24">
        <v>17</v>
      </c>
      <c r="L24" s="438">
        <f t="shared" si="3"/>
        <v>0.2142857142857143</v>
      </c>
      <c r="M24" s="495">
        <f t="shared" ca="1" si="4"/>
        <v>1.1436703751658436E-2</v>
      </c>
      <c r="N24" s="99">
        <v>16</v>
      </c>
      <c r="O24" s="439">
        <f t="shared" si="5"/>
        <v>0.26190476190476186</v>
      </c>
    </row>
    <row r="25" spans="2:15" ht="21" thickBot="1" x14ac:dyDescent="0.3">
      <c r="B25" s="199">
        <f t="shared" si="0"/>
        <v>18</v>
      </c>
      <c r="C25" s="106" t="s">
        <v>143</v>
      </c>
      <c r="D25" s="107" t="s">
        <v>144</v>
      </c>
      <c r="E25" s="436">
        <f ca="1">VLOOKUP('Liste for tidtaking'!D57,'Liste for tidtaking'!D$5:H$78,5,FALSE)</f>
        <v>1.8049999999999997</v>
      </c>
      <c r="F25" s="209">
        <v>4.5740740740740742E-2</v>
      </c>
      <c r="G25" s="135"/>
      <c r="H25" s="136"/>
      <c r="I25" s="350">
        <f t="shared" si="1"/>
        <v>2.5411522633744854E-2</v>
      </c>
      <c r="J25" s="99">
        <f t="shared" si="2"/>
        <v>6147.5555555555547</v>
      </c>
      <c r="K25">
        <v>18</v>
      </c>
      <c r="L25" s="438">
        <f t="shared" si="3"/>
        <v>0.16666666666666663</v>
      </c>
      <c r="M25" s="495">
        <f t="shared" ca="1" si="4"/>
        <v>1.4078405891271389E-2</v>
      </c>
      <c r="N25" s="99">
        <v>19</v>
      </c>
      <c r="O25" s="439">
        <f t="shared" si="5"/>
        <v>0.11904761904761907</v>
      </c>
    </row>
    <row r="26" spans="2:15" ht="21" thickBot="1" x14ac:dyDescent="0.3">
      <c r="B26" s="199">
        <f t="shared" si="0"/>
        <v>19</v>
      </c>
      <c r="C26" s="106" t="s">
        <v>109</v>
      </c>
      <c r="D26" s="107" t="s">
        <v>110</v>
      </c>
      <c r="E26" s="436">
        <f ca="1">VLOOKUP('Liste for tidtaking'!D35,'Liste for tidtaking'!D$5:H$78,5,FALSE)</f>
        <v>2.0769999999999995</v>
      </c>
      <c r="F26" s="209">
        <v>4.7199074074074074E-2</v>
      </c>
      <c r="G26" s="135"/>
      <c r="H26" s="136"/>
      <c r="I26" s="350">
        <f t="shared" si="1"/>
        <v>2.6221707818930039E-2</v>
      </c>
      <c r="J26" s="99">
        <f t="shared" si="2"/>
        <v>6343.5555555555529</v>
      </c>
      <c r="K26">
        <v>19</v>
      </c>
      <c r="L26" s="438">
        <f t="shared" si="3"/>
        <v>0.11904761904761907</v>
      </c>
      <c r="M26" s="495">
        <f t="shared" ca="1" si="4"/>
        <v>1.262479914247956E-2</v>
      </c>
      <c r="N26" s="99">
        <v>18</v>
      </c>
      <c r="O26" s="439">
        <f t="shared" si="5"/>
        <v>0.16666666666666663</v>
      </c>
    </row>
    <row r="27" spans="2:15" ht="21" thickBot="1" x14ac:dyDescent="0.3">
      <c r="B27" s="199">
        <v>1</v>
      </c>
      <c r="C27" s="106" t="s">
        <v>60</v>
      </c>
      <c r="D27" s="107" t="s">
        <v>61</v>
      </c>
      <c r="E27" s="436">
        <f ca="1">VLOOKUP('Liste for tidtaking'!D5,'Liste for tidtaking'!D$5:H$78,5,FALSE)</f>
        <v>1.4249999999999998</v>
      </c>
      <c r="F27" s="206"/>
      <c r="G27" s="200"/>
      <c r="H27" s="136"/>
      <c r="I27" s="350"/>
      <c r="J27" s="99"/>
      <c r="L27" s="438"/>
      <c r="M27" s="437"/>
      <c r="N27" s="99"/>
      <c r="O27" s="439"/>
    </row>
    <row r="28" spans="2:15" ht="21" thickBot="1" x14ac:dyDescent="0.3">
      <c r="B28" s="199">
        <f t="shared" ref="B28:B64" si="6">B27+1</f>
        <v>2</v>
      </c>
      <c r="C28" s="106" t="s">
        <v>67</v>
      </c>
      <c r="D28" s="107" t="s">
        <v>68</v>
      </c>
      <c r="E28" s="436">
        <f ca="1">VLOOKUP('Liste for tidtaking'!D7,'Liste for tidtaking'!D$5:H$78,5,FALSE)</f>
        <v>1.5329999999999997</v>
      </c>
      <c r="F28" s="208"/>
      <c r="G28" s="135"/>
      <c r="H28" s="136"/>
      <c r="I28" s="350"/>
      <c r="J28" s="99"/>
      <c r="L28" s="438"/>
      <c r="M28" s="437"/>
      <c r="N28" s="99"/>
      <c r="O28" s="439"/>
    </row>
    <row r="29" spans="2:15" ht="21" thickBot="1" x14ac:dyDescent="0.3">
      <c r="B29" s="199">
        <f t="shared" si="6"/>
        <v>3</v>
      </c>
      <c r="C29" s="106" t="s">
        <v>327</v>
      </c>
      <c r="D29" s="107" t="s">
        <v>72</v>
      </c>
      <c r="E29" s="436">
        <f ca="1">VLOOKUP('Liste for tidtaking'!D10,'Liste for tidtaking'!D$5:H$78,5,FALSE)</f>
        <v>1.6049999999999998</v>
      </c>
      <c r="F29" s="207"/>
      <c r="G29" s="200"/>
      <c r="H29" s="136"/>
      <c r="L29" s="438"/>
      <c r="M29" s="437"/>
      <c r="N29" s="99"/>
      <c r="O29" s="439"/>
    </row>
    <row r="30" spans="2:15" ht="21" thickBot="1" x14ac:dyDescent="0.3">
      <c r="B30" s="199">
        <f t="shared" si="6"/>
        <v>4</v>
      </c>
      <c r="C30" s="106" t="s">
        <v>73</v>
      </c>
      <c r="D30" s="107" t="s">
        <v>74</v>
      </c>
      <c r="E30" s="436">
        <f ca="1">VLOOKUP('Liste for tidtaking'!D11,'Liste for tidtaking'!D$5:H$78,5,FALSE)</f>
        <v>1.5689999999999997</v>
      </c>
      <c r="F30" s="209"/>
      <c r="G30" s="18"/>
      <c r="H30" s="136"/>
      <c r="I30" s="350"/>
      <c r="J30" s="99"/>
      <c r="L30" s="438"/>
      <c r="M30" s="437"/>
      <c r="N30" s="99"/>
      <c r="O30" s="439"/>
    </row>
    <row r="31" spans="2:15" ht="21" thickBot="1" x14ac:dyDescent="0.3">
      <c r="B31" s="199">
        <f t="shared" si="6"/>
        <v>5</v>
      </c>
      <c r="C31" s="106" t="s">
        <v>75</v>
      </c>
      <c r="D31" s="107" t="s">
        <v>76</v>
      </c>
      <c r="E31" s="436">
        <f ca="1">VLOOKUP('Liste for tidtaking'!D12,'Liste for tidtaking'!D$5:H$78,5,FALSE)</f>
        <v>2.1669999999999998</v>
      </c>
      <c r="F31" s="211"/>
      <c r="G31" s="18"/>
      <c r="H31" s="136"/>
      <c r="J31" s="99"/>
      <c r="L31" s="438"/>
      <c r="M31" s="437"/>
      <c r="N31" s="99"/>
      <c r="O31" s="439"/>
    </row>
    <row r="32" spans="2:15" ht="21" thickBot="1" x14ac:dyDescent="0.3">
      <c r="B32" s="199">
        <f t="shared" si="6"/>
        <v>6</v>
      </c>
      <c r="C32" s="106" t="s">
        <v>79</v>
      </c>
      <c r="D32" s="107" t="s">
        <v>80</v>
      </c>
      <c r="E32" s="436">
        <f ca="1">VLOOKUP('Liste for tidtaking'!D15,'Liste for tidtaking'!D$5:H$78,5,FALSE)</f>
        <v>2.1509999999999998</v>
      </c>
      <c r="F32" s="208"/>
      <c r="G32" s="135"/>
      <c r="H32" s="136"/>
      <c r="I32" s="350"/>
      <c r="J32" s="99"/>
      <c r="L32" s="438"/>
      <c r="M32" s="433"/>
      <c r="N32" s="99"/>
      <c r="O32" s="439"/>
    </row>
    <row r="33" spans="2:15" ht="21" thickBot="1" x14ac:dyDescent="0.3">
      <c r="B33" s="199">
        <f t="shared" si="6"/>
        <v>7</v>
      </c>
      <c r="C33" s="106" t="s">
        <v>83</v>
      </c>
      <c r="D33" s="107" t="s">
        <v>84</v>
      </c>
      <c r="E33" s="436">
        <f ca="1">VLOOKUP('Liste for tidtaking'!D18,'Liste for tidtaking'!D$5:H$78,5,FALSE)</f>
        <v>2.0029999999999997</v>
      </c>
      <c r="F33" s="208" t="s">
        <v>206</v>
      </c>
      <c r="G33" s="18"/>
      <c r="H33" s="136"/>
      <c r="I33" s="350"/>
      <c r="J33" s="99" t="e">
        <f>(F33-INT(F33))*24*60*60*G$6/F$6+(G33-INT(G33))*24*60*60</f>
        <v>#VALUE!</v>
      </c>
      <c r="K33">
        <v>20</v>
      </c>
      <c r="L33" s="438">
        <f>1-(K33-0.5)/(F$78+G$78)</f>
        <v>7.1428571428571397E-2</v>
      </c>
      <c r="M33" s="437" t="e">
        <f ca="1">J33/E33</f>
        <v>#VALUE!</v>
      </c>
      <c r="N33" s="99">
        <v>20</v>
      </c>
      <c r="O33" s="439">
        <f>1-(N33-0.5)/(F$78+G$78)</f>
        <v>7.1428571428571397E-2</v>
      </c>
    </row>
    <row r="34" spans="2:15" ht="21" thickBot="1" x14ac:dyDescent="0.3">
      <c r="B34" s="199">
        <f t="shared" si="6"/>
        <v>8</v>
      </c>
      <c r="C34" s="106" t="s">
        <v>85</v>
      </c>
      <c r="D34" s="107" t="s">
        <v>86</v>
      </c>
      <c r="E34" s="436">
        <f ca="1">VLOOKUP('Liste for tidtaking'!D19,'Liste for tidtaking'!D$5:H$78,5,FALSE)</f>
        <v>2.8169999999999993</v>
      </c>
      <c r="F34" s="208"/>
      <c r="G34" s="135"/>
      <c r="H34" s="136"/>
      <c r="L34" s="438"/>
      <c r="M34" s="431"/>
      <c r="N34" s="99"/>
      <c r="O34" s="434"/>
    </row>
    <row r="35" spans="2:15" ht="21" thickBot="1" x14ac:dyDescent="0.3">
      <c r="B35" s="199">
        <f t="shared" si="6"/>
        <v>9</v>
      </c>
      <c r="C35" s="106" t="s">
        <v>87</v>
      </c>
      <c r="D35" s="107" t="s">
        <v>88</v>
      </c>
      <c r="E35" s="436">
        <f ca="1">VLOOKUP('Liste for tidtaking'!D20,'Liste for tidtaking'!D$5:H$78,5,FALSE)</f>
        <v>1.6049999999999998</v>
      </c>
      <c r="F35" s="208" t="s">
        <v>206</v>
      </c>
      <c r="G35" s="135"/>
      <c r="H35" s="136"/>
      <c r="I35" s="350"/>
      <c r="J35" s="99" t="e">
        <f>(F35-INT(F35))*24*60*60*G$6/F$6+(G35-INT(G35))*24*60*60</f>
        <v>#VALUE!</v>
      </c>
      <c r="K35">
        <v>20</v>
      </c>
      <c r="L35" s="438">
        <f>1-(K35-0.5)/(F$78+G$78)</f>
        <v>7.1428571428571397E-2</v>
      </c>
      <c r="M35" s="437" t="e">
        <f ca="1">J35/E35</f>
        <v>#VALUE!</v>
      </c>
      <c r="N35" s="99">
        <v>20</v>
      </c>
      <c r="O35" s="439">
        <f>1-(N35-0.5)/(F$78+G$78)</f>
        <v>7.1428571428571397E-2</v>
      </c>
    </row>
    <row r="36" spans="2:15" ht="21" thickBot="1" x14ac:dyDescent="0.3">
      <c r="B36" s="199">
        <f t="shared" si="6"/>
        <v>10</v>
      </c>
      <c r="C36" s="106" t="s">
        <v>89</v>
      </c>
      <c r="D36" s="107" t="s">
        <v>320</v>
      </c>
      <c r="E36" s="436">
        <f ca="1">VLOOKUP('Liste for tidtaking'!D22,'Liste for tidtaking'!D$5:H$78,5,FALSE)</f>
        <v>1.7549999999999999</v>
      </c>
      <c r="F36" s="209"/>
      <c r="G36" s="135"/>
      <c r="H36" s="136"/>
      <c r="I36" s="350"/>
      <c r="J36" s="99"/>
      <c r="L36" s="438"/>
      <c r="M36" s="437"/>
      <c r="N36" s="99"/>
      <c r="O36" s="439"/>
    </row>
    <row r="37" spans="2:15" ht="21" thickBot="1" x14ac:dyDescent="0.3">
      <c r="B37" s="199">
        <f t="shared" si="6"/>
        <v>11</v>
      </c>
      <c r="C37" s="106" t="s">
        <v>91</v>
      </c>
      <c r="D37" s="107" t="s">
        <v>92</v>
      </c>
      <c r="E37" s="436">
        <f ca="1">VLOOKUP('Liste for tidtaking'!D23,'Liste for tidtaking'!D$5:H$78,5,FALSE)</f>
        <v>1.6049999999999998</v>
      </c>
      <c r="F37" s="209"/>
      <c r="G37" s="207"/>
      <c r="H37" s="136"/>
      <c r="L37" s="438"/>
      <c r="M37" s="433"/>
      <c r="N37" s="99"/>
      <c r="O37" s="434"/>
    </row>
    <row r="38" spans="2:15" ht="21" thickBot="1" x14ac:dyDescent="0.3">
      <c r="B38" s="199">
        <f t="shared" si="6"/>
        <v>12</v>
      </c>
      <c r="C38" s="106" t="s">
        <v>93</v>
      </c>
      <c r="D38" s="107" t="s">
        <v>94</v>
      </c>
      <c r="E38" s="436">
        <f ca="1">VLOOKUP('Liste for tidtaking'!D24,'Liste for tidtaking'!D$5:H$78,5,FALSE)</f>
        <v>1.5329999999999997</v>
      </c>
      <c r="F38" s="208"/>
      <c r="G38" s="207"/>
      <c r="H38" s="136"/>
      <c r="L38" s="438"/>
      <c r="M38" s="433"/>
      <c r="N38" s="99"/>
      <c r="O38" s="434"/>
    </row>
    <row r="39" spans="2:15" ht="21" thickBot="1" x14ac:dyDescent="0.3">
      <c r="B39" s="199">
        <f t="shared" si="6"/>
        <v>13</v>
      </c>
      <c r="C39" s="106" t="s">
        <v>97</v>
      </c>
      <c r="D39" s="107" t="s">
        <v>98</v>
      </c>
      <c r="E39" s="436">
        <f ca="1">VLOOKUP('Liste for tidtaking'!D26,'Liste for tidtaking'!D$5:H$78,5,FALSE)</f>
        <v>2.2989999999999995</v>
      </c>
      <c r="F39" s="208"/>
      <c r="G39" s="18"/>
      <c r="H39" s="136"/>
      <c r="L39" s="438"/>
      <c r="M39" s="433"/>
      <c r="N39" s="99"/>
      <c r="O39" s="434"/>
    </row>
    <row r="40" spans="2:15" ht="21" thickBot="1" x14ac:dyDescent="0.3">
      <c r="B40" s="199">
        <f t="shared" si="6"/>
        <v>14</v>
      </c>
      <c r="C40" s="106" t="s">
        <v>63</v>
      </c>
      <c r="D40" s="107" t="s">
        <v>99</v>
      </c>
      <c r="E40" s="436">
        <f ca="1">VLOOKUP('Liste for tidtaking'!D27,'Liste for tidtaking'!D$5:H$78,5,FALSE)</f>
        <v>1.4969999999999999</v>
      </c>
      <c r="F40" s="209"/>
      <c r="G40" s="135"/>
      <c r="H40" s="136"/>
      <c r="I40" s="350"/>
      <c r="J40" s="99"/>
      <c r="L40" s="438"/>
      <c r="M40" s="431"/>
      <c r="N40" s="99"/>
      <c r="O40" s="434"/>
    </row>
    <row r="41" spans="2:15" ht="21" thickBot="1" x14ac:dyDescent="0.3">
      <c r="B41" s="199">
        <f t="shared" si="6"/>
        <v>15</v>
      </c>
      <c r="C41" s="106" t="s">
        <v>104</v>
      </c>
      <c r="D41" s="107" t="s">
        <v>105</v>
      </c>
      <c r="E41" s="436">
        <f ca="1">VLOOKUP('Liste for tidtaking'!D31,'Liste for tidtaking'!D$5:H$78,5,FALSE)</f>
        <v>1.7549999999999999</v>
      </c>
      <c r="F41" s="209"/>
      <c r="G41" s="268"/>
      <c r="H41" s="136"/>
      <c r="I41" s="350"/>
      <c r="J41" s="99"/>
      <c r="K41" s="99"/>
      <c r="L41" s="438"/>
      <c r="M41" s="433"/>
      <c r="N41" s="99"/>
      <c r="O41" s="434"/>
    </row>
    <row r="42" spans="2:15" ht="21" thickBot="1" x14ac:dyDescent="0.3">
      <c r="B42" s="199">
        <f t="shared" si="6"/>
        <v>16</v>
      </c>
      <c r="C42" s="106" t="s">
        <v>63</v>
      </c>
      <c r="D42" s="107" t="s">
        <v>106</v>
      </c>
      <c r="E42" s="436">
        <f ca="1">VLOOKUP('Liste for tidtaking'!D33,'Liste for tidtaking'!D$5:H$78,5,FALSE)</f>
        <v>1.8549999999999998</v>
      </c>
      <c r="F42" s="208"/>
      <c r="G42" s="18"/>
      <c r="H42" s="136"/>
      <c r="I42" s="350"/>
      <c r="J42" s="99"/>
      <c r="L42" s="438"/>
      <c r="M42" s="433"/>
      <c r="N42" s="99"/>
      <c r="O42" s="434"/>
    </row>
    <row r="43" spans="2:15" ht="21" thickBot="1" x14ac:dyDescent="0.3">
      <c r="B43" s="199">
        <f t="shared" si="6"/>
        <v>17</v>
      </c>
      <c r="C43" s="106" t="s">
        <v>107</v>
      </c>
      <c r="D43" s="107" t="s">
        <v>108</v>
      </c>
      <c r="E43" s="436">
        <f ca="1">VLOOKUP('Liste for tidtaking'!D34,'Liste for tidtaking'!D$5:H$78,5,FALSE)</f>
        <v>1.6549999999999998</v>
      </c>
      <c r="F43" s="209"/>
      <c r="G43" s="135"/>
      <c r="H43" s="136"/>
      <c r="J43" s="99"/>
      <c r="L43" s="438"/>
      <c r="M43" s="433"/>
      <c r="N43" s="99"/>
      <c r="O43" s="434"/>
    </row>
    <row r="44" spans="2:15" ht="21" thickBot="1" x14ac:dyDescent="0.3">
      <c r="B44" s="199">
        <f t="shared" si="6"/>
        <v>18</v>
      </c>
      <c r="C44" s="106" t="s">
        <v>111</v>
      </c>
      <c r="D44" s="107" t="s">
        <v>112</v>
      </c>
      <c r="E44" s="436">
        <f ca="1">VLOOKUP('Liste for tidtaking'!D36,'Liste for tidtaking'!D$5:H$78,5,FALSE)</f>
        <v>1.4609999999999999</v>
      </c>
      <c r="F44" s="209"/>
      <c r="G44" s="135"/>
      <c r="H44" s="136"/>
      <c r="I44" s="350"/>
      <c r="J44" s="99"/>
      <c r="L44" s="438"/>
      <c r="M44" s="437"/>
      <c r="N44" s="99"/>
      <c r="O44" s="439"/>
    </row>
    <row r="45" spans="2:15" ht="21" thickBot="1" x14ac:dyDescent="0.3">
      <c r="B45" s="199">
        <f t="shared" si="6"/>
        <v>19</v>
      </c>
      <c r="C45" s="106" t="s">
        <v>113</v>
      </c>
      <c r="D45" s="107" t="s">
        <v>114</v>
      </c>
      <c r="E45" s="436">
        <f ca="1">VLOOKUP('Liste for tidtaking'!D38,'Liste for tidtaking'!D$5:H$78,5,FALSE)</f>
        <v>2.6998000000000002</v>
      </c>
      <c r="F45" s="208"/>
      <c r="G45" s="207"/>
      <c r="H45" s="136"/>
      <c r="L45" s="438"/>
      <c r="M45" s="431"/>
      <c r="N45" s="99"/>
      <c r="O45" s="434"/>
    </row>
    <row r="46" spans="2:15" ht="21" thickBot="1" x14ac:dyDescent="0.3">
      <c r="B46" s="199">
        <f t="shared" si="6"/>
        <v>20</v>
      </c>
      <c r="C46" s="106" t="s">
        <v>117</v>
      </c>
      <c r="D46" s="107" t="s">
        <v>118</v>
      </c>
      <c r="E46" s="436">
        <f ca="1">VLOOKUP('Liste for tidtaking'!D41,'Liste for tidtaking'!D$5:H$78,5,FALSE)</f>
        <v>2.2989999999999995</v>
      </c>
      <c r="F46" s="209"/>
      <c r="G46" s="18"/>
      <c r="H46" s="136"/>
      <c r="I46" s="350"/>
      <c r="J46" s="99"/>
      <c r="L46" s="438"/>
      <c r="M46" s="433"/>
      <c r="N46" s="99"/>
      <c r="O46" s="434"/>
    </row>
    <row r="47" spans="2:15" ht="21" thickBot="1" x14ac:dyDescent="0.3">
      <c r="B47" s="199">
        <f t="shared" si="6"/>
        <v>21</v>
      </c>
      <c r="C47" s="106" t="s">
        <v>119</v>
      </c>
      <c r="D47" s="107" t="s">
        <v>120</v>
      </c>
      <c r="E47" s="436">
        <f ca="1">VLOOKUP('Liste for tidtaking'!D42,'Liste for tidtaking'!D$5:H$78,5,FALSE)</f>
        <v>1.6549999999999998</v>
      </c>
      <c r="F47" s="209"/>
      <c r="G47" s="209"/>
      <c r="H47" s="136"/>
      <c r="I47" s="350"/>
      <c r="J47" s="99"/>
      <c r="L47" s="438"/>
      <c r="M47" s="433"/>
      <c r="N47" s="99"/>
      <c r="O47" s="434"/>
    </row>
    <row r="48" spans="2:15" ht="21" thickBot="1" x14ac:dyDescent="0.3">
      <c r="B48" s="199">
        <f t="shared" si="6"/>
        <v>22</v>
      </c>
      <c r="C48" s="106" t="s">
        <v>125</v>
      </c>
      <c r="D48" s="107" t="s">
        <v>126</v>
      </c>
      <c r="E48" s="436">
        <f ca="1">VLOOKUP('Liste for tidtaking'!D47,'Liste for tidtaking'!D$5:H$78,5,FALSE)</f>
        <v>1.9489999999999998</v>
      </c>
      <c r="F48" s="209"/>
      <c r="G48" s="18"/>
      <c r="H48" s="136"/>
      <c r="I48" s="350"/>
      <c r="J48" s="99"/>
      <c r="L48" s="438"/>
      <c r="M48" s="431"/>
      <c r="N48" s="99"/>
      <c r="O48" s="434"/>
    </row>
    <row r="49" spans="2:15" ht="21" thickBot="1" x14ac:dyDescent="0.3">
      <c r="B49" s="199">
        <f t="shared" si="6"/>
        <v>23</v>
      </c>
      <c r="C49" s="106" t="s">
        <v>129</v>
      </c>
      <c r="D49" s="107" t="s">
        <v>130</v>
      </c>
      <c r="E49" s="436">
        <f ca="1">VLOOKUP('Liste for tidtaking'!D49,'Liste for tidtaking'!D$5:H$78,5,FALSE)</f>
        <v>2.0769999999999995</v>
      </c>
      <c r="F49" s="209"/>
      <c r="G49" s="135"/>
      <c r="H49" s="136"/>
      <c r="L49" s="438"/>
      <c r="M49" s="431"/>
      <c r="N49" s="99"/>
      <c r="O49" s="434"/>
    </row>
    <row r="50" spans="2:15" ht="21" thickBot="1" x14ac:dyDescent="0.3">
      <c r="B50" s="199">
        <f t="shared" si="6"/>
        <v>24</v>
      </c>
      <c r="C50" s="106" t="s">
        <v>133</v>
      </c>
      <c r="D50" s="107" t="s">
        <v>134</v>
      </c>
      <c r="E50" s="436">
        <f ca="1">VLOOKUP('Liste for tidtaking'!D51,'Liste for tidtaking'!D$5:H$78,5,FALSE)</f>
        <v>2.4469999999999996</v>
      </c>
      <c r="F50" s="208"/>
      <c r="G50" s="18"/>
      <c r="H50" s="136"/>
      <c r="I50" s="350"/>
      <c r="J50" s="99"/>
      <c r="L50" s="438"/>
      <c r="M50" s="431"/>
      <c r="N50" s="99"/>
      <c r="O50" s="434"/>
    </row>
    <row r="51" spans="2:15" ht="21" thickBot="1" x14ac:dyDescent="0.3">
      <c r="B51" s="199">
        <f t="shared" si="6"/>
        <v>25</v>
      </c>
      <c r="C51" s="106" t="s">
        <v>137</v>
      </c>
      <c r="D51" s="107" t="s">
        <v>325</v>
      </c>
      <c r="E51" s="436">
        <f ca="1">VLOOKUP('Liste for tidtaking'!D54,'Liste for tidtaking'!D$5:H$78,5,FALSE)</f>
        <v>1.5329999999999997</v>
      </c>
      <c r="F51" s="209"/>
      <c r="G51" s="86" t="s">
        <v>7</v>
      </c>
      <c r="H51" s="136"/>
      <c r="I51" s="350"/>
      <c r="J51" s="99" t="e">
        <f>(F51-INT(F51))*24*60*60*G$6/F$6+(G51-INT(G51))*24*60*60</f>
        <v>#VALUE!</v>
      </c>
      <c r="K51">
        <v>1</v>
      </c>
      <c r="L51" s="438">
        <f>1-(K51-0.5)/(F$78+G$78)</f>
        <v>0.97619047619047616</v>
      </c>
      <c r="M51" s="437" t="e">
        <f ca="1">J51/E51</f>
        <v>#VALUE!</v>
      </c>
      <c r="N51" s="99">
        <v>1</v>
      </c>
      <c r="O51" s="439">
        <f>1-(N51-0.5)/(F$78+G$78)</f>
        <v>0.97619047619047616</v>
      </c>
    </row>
    <row r="52" spans="2:15" ht="21" thickBot="1" x14ac:dyDescent="0.3">
      <c r="B52" s="199">
        <f t="shared" si="6"/>
        <v>26</v>
      </c>
      <c r="C52" s="106" t="s">
        <v>73</v>
      </c>
      <c r="D52" s="107" t="s">
        <v>140</v>
      </c>
      <c r="E52" s="436">
        <f ca="1">VLOOKUP('Liste for tidtaking'!D55,'Liste for tidtaking'!D$5:H$78,5,FALSE)</f>
        <v>1.7049999999999998</v>
      </c>
      <c r="F52" s="208"/>
      <c r="G52" s="18"/>
      <c r="H52" s="136"/>
      <c r="I52" s="350"/>
      <c r="J52" s="99"/>
      <c r="L52" s="438"/>
      <c r="M52" s="437"/>
      <c r="N52" s="99"/>
      <c r="O52" s="439"/>
    </row>
    <row r="53" spans="2:15" ht="21" thickBot="1" x14ac:dyDescent="0.3">
      <c r="B53" s="199">
        <f t="shared" si="6"/>
        <v>27</v>
      </c>
      <c r="C53" s="106" t="s">
        <v>141</v>
      </c>
      <c r="D53" s="107" t="s">
        <v>142</v>
      </c>
      <c r="E53" s="436">
        <f ca="1">VLOOKUP('Liste for tidtaking'!D56,'Liste for tidtaking'!D$5:H$78,5,FALSE)</f>
        <v>1.8421999999999998</v>
      </c>
      <c r="F53" s="208"/>
      <c r="G53" s="18"/>
      <c r="H53" s="136"/>
      <c r="I53" s="350"/>
      <c r="J53" s="99"/>
      <c r="L53" s="438"/>
      <c r="M53" s="431"/>
      <c r="N53" s="99"/>
      <c r="O53" s="434"/>
    </row>
    <row r="54" spans="2:15" ht="21" thickBot="1" x14ac:dyDescent="0.3">
      <c r="B54" s="199">
        <f t="shared" si="6"/>
        <v>28</v>
      </c>
      <c r="C54" s="106" t="s">
        <v>145</v>
      </c>
      <c r="D54" s="107" t="s">
        <v>146</v>
      </c>
      <c r="E54" s="436">
        <f ca="1">VLOOKUP('Liste for tidtaking'!D58,'Liste for tidtaking'!D$5:H$78,5,FALSE)</f>
        <v>1.5689999999999997</v>
      </c>
      <c r="F54" s="208"/>
      <c r="G54" s="18"/>
      <c r="H54" s="136"/>
      <c r="I54" s="350"/>
      <c r="J54" s="99"/>
      <c r="L54" s="438"/>
      <c r="M54" s="433"/>
      <c r="N54" s="99"/>
      <c r="O54" s="432"/>
    </row>
    <row r="55" spans="2:15" ht="21" thickBot="1" x14ac:dyDescent="0.3">
      <c r="B55" s="199">
        <f t="shared" si="6"/>
        <v>29</v>
      </c>
      <c r="C55" s="106" t="s">
        <v>79</v>
      </c>
      <c r="D55" s="107" t="s">
        <v>147</v>
      </c>
      <c r="E55" s="436">
        <f ca="1">VLOOKUP('Liste for tidtaking'!D59,'Liste for tidtaking'!D$5:H$78,5,FALSE)</f>
        <v>1.9289999999999998</v>
      </c>
      <c r="F55" s="208"/>
      <c r="G55" s="18"/>
      <c r="H55" s="136"/>
      <c r="I55" s="350"/>
      <c r="J55" s="99"/>
      <c r="L55" s="438"/>
      <c r="M55" s="431"/>
      <c r="N55" s="99"/>
      <c r="O55" s="434"/>
    </row>
    <row r="56" spans="2:15" ht="21" thickBot="1" x14ac:dyDescent="0.3">
      <c r="B56" s="199">
        <f t="shared" si="6"/>
        <v>30</v>
      </c>
      <c r="C56" s="106" t="s">
        <v>152</v>
      </c>
      <c r="D56" s="107" t="s">
        <v>153</v>
      </c>
      <c r="E56" s="436">
        <f ca="1">VLOOKUP('Liste for tidtaking'!D63,'Liste for tidtaking'!D$5:H$78,5,FALSE)</f>
        <v>1.8049999999999997</v>
      </c>
      <c r="F56" s="208"/>
      <c r="G56" s="18"/>
      <c r="H56" s="136"/>
      <c r="I56" s="350"/>
      <c r="J56" s="99"/>
      <c r="L56" s="438"/>
      <c r="M56" s="437"/>
      <c r="N56" s="99"/>
      <c r="O56" s="439"/>
    </row>
    <row r="57" spans="2:15" ht="21" thickBot="1" x14ac:dyDescent="0.3">
      <c r="B57" s="199">
        <f t="shared" si="6"/>
        <v>31</v>
      </c>
      <c r="C57" s="106" t="s">
        <v>154</v>
      </c>
      <c r="D57" s="107" t="s">
        <v>155</v>
      </c>
      <c r="E57" s="436">
        <f ca="1">VLOOKUP('Liste for tidtaking'!D64,'Liste for tidtaking'!D$5:H$78,5,FALSE)</f>
        <v>1.9489999999999998</v>
      </c>
      <c r="F57" s="209"/>
      <c r="G57" s="18"/>
      <c r="H57" s="136"/>
      <c r="L57" s="438"/>
      <c r="M57" s="433"/>
      <c r="N57" s="99"/>
      <c r="O57" s="434"/>
    </row>
    <row r="58" spans="2:15" ht="21" thickBot="1" x14ac:dyDescent="0.3">
      <c r="B58" s="199">
        <f t="shared" si="6"/>
        <v>32</v>
      </c>
      <c r="C58" s="113" t="s">
        <v>156</v>
      </c>
      <c r="D58" s="201" t="s">
        <v>157</v>
      </c>
      <c r="E58" s="436">
        <f ca="1">VLOOKUP('Liste for tidtaking'!D65,'Liste for tidtaking'!D$5:H$78,5,FALSE)</f>
        <v>1.8777999999999997</v>
      </c>
      <c r="F58" s="282"/>
      <c r="G58" s="18"/>
      <c r="H58" s="136"/>
      <c r="I58" s="350"/>
      <c r="J58" s="99"/>
      <c r="L58" s="438"/>
      <c r="M58" s="437"/>
      <c r="N58" s="99"/>
      <c r="O58" s="439"/>
    </row>
    <row r="59" spans="2:15" ht="21" thickBot="1" x14ac:dyDescent="0.3">
      <c r="B59" s="199">
        <f t="shared" si="6"/>
        <v>33</v>
      </c>
      <c r="C59" s="113" t="s">
        <v>160</v>
      </c>
      <c r="D59" s="201" t="s">
        <v>161</v>
      </c>
      <c r="E59" s="436">
        <f ca="1">VLOOKUP('Liste for tidtaking'!D68,'Liste for tidtaking'!D$5:H$78,5,FALSE)</f>
        <v>2.2249999999999996</v>
      </c>
      <c r="F59" s="210"/>
      <c r="G59" s="18"/>
      <c r="H59" s="136"/>
      <c r="J59" s="99"/>
      <c r="L59" s="438"/>
      <c r="M59" s="437"/>
      <c r="N59" s="99"/>
      <c r="O59" s="439"/>
    </row>
    <row r="60" spans="2:15" ht="21" thickBot="1" x14ac:dyDescent="0.3">
      <c r="B60" s="199">
        <f t="shared" si="6"/>
        <v>34</v>
      </c>
      <c r="C60" s="113" t="s">
        <v>162</v>
      </c>
      <c r="D60" s="108" t="s">
        <v>163</v>
      </c>
      <c r="E60" s="436">
        <f ca="1">VLOOKUP('Liste for tidtaking'!D69,'Liste for tidtaking'!D$5:H$78,5,FALSE)</f>
        <v>1.7049999999999998</v>
      </c>
      <c r="F60" s="282"/>
      <c r="G60" s="298"/>
      <c r="H60" s="136"/>
      <c r="J60" s="99"/>
      <c r="L60" s="438"/>
      <c r="M60" s="433"/>
      <c r="N60" s="99"/>
      <c r="O60" s="434"/>
    </row>
    <row r="61" spans="2:15" ht="21" thickBot="1" x14ac:dyDescent="0.3">
      <c r="B61" s="199">
        <f t="shared" si="6"/>
        <v>35</v>
      </c>
      <c r="C61" s="113" t="s">
        <v>164</v>
      </c>
      <c r="D61" s="201" t="s">
        <v>165</v>
      </c>
      <c r="E61" s="436">
        <f ca="1">VLOOKUP('Liste for tidtaking'!D70,'Liste for tidtaking'!D$5:H$78,5,FALSE)</f>
        <v>1.4969999999999999</v>
      </c>
      <c r="F61" s="210"/>
      <c r="G61" s="135"/>
      <c r="H61" s="136"/>
      <c r="J61" s="99"/>
      <c r="L61" s="438"/>
      <c r="M61" s="437"/>
      <c r="N61" s="99"/>
      <c r="O61" s="439"/>
    </row>
    <row r="62" spans="2:15" ht="21" thickBot="1" x14ac:dyDescent="0.3">
      <c r="B62" s="199">
        <f t="shared" si="6"/>
        <v>36</v>
      </c>
      <c r="C62" s="113" t="s">
        <v>167</v>
      </c>
      <c r="D62" s="201" t="s">
        <v>168</v>
      </c>
      <c r="E62" s="436">
        <f ca="1">VLOOKUP('Liste for tidtaking'!D73,'Liste for tidtaking'!D$5:H$78,5,FALSE)</f>
        <v>2.2989999999999995</v>
      </c>
      <c r="F62" s="210"/>
      <c r="G62" s="18"/>
      <c r="H62" s="136"/>
      <c r="I62" s="350"/>
      <c r="J62" s="99"/>
      <c r="L62" s="438"/>
      <c r="M62" s="433"/>
      <c r="N62" s="99"/>
      <c r="O62" s="434"/>
    </row>
    <row r="63" spans="2:15" ht="21" thickBot="1" x14ac:dyDescent="0.3">
      <c r="B63" s="199">
        <f t="shared" si="6"/>
        <v>37</v>
      </c>
      <c r="C63" s="113" t="s">
        <v>171</v>
      </c>
      <c r="D63" s="108" t="s">
        <v>172</v>
      </c>
      <c r="E63" s="436">
        <f ca="1">VLOOKUP('Liste for tidtaking'!D75,'Liste for tidtaking'!D$5:H$78,5,FALSE)</f>
        <v>1.8549999999999998</v>
      </c>
      <c r="F63" s="210"/>
      <c r="G63" s="135"/>
      <c r="H63" s="136"/>
      <c r="I63" s="350"/>
      <c r="J63" s="99"/>
      <c r="L63" s="438"/>
      <c r="M63" s="433"/>
      <c r="N63" s="99"/>
      <c r="O63" s="434"/>
    </row>
    <row r="64" spans="2:15" ht="20" thickBot="1" x14ac:dyDescent="0.3">
      <c r="B64" s="199">
        <f t="shared" si="6"/>
        <v>38</v>
      </c>
      <c r="C64" s="113"/>
      <c r="D64" s="108"/>
      <c r="E64" s="201"/>
      <c r="F64" s="210"/>
      <c r="G64" s="18"/>
      <c r="H64" s="136"/>
      <c r="I64" s="350"/>
      <c r="J64" s="99"/>
      <c r="L64" s="438"/>
      <c r="M64" s="437"/>
      <c r="N64" s="99"/>
      <c r="O64" s="439"/>
    </row>
    <row r="65" spans="2:18" ht="19" x14ac:dyDescent="0.25">
      <c r="B65" s="39"/>
      <c r="C65" s="39"/>
      <c r="D65" s="39"/>
      <c r="E65" s="39"/>
      <c r="F65" s="348"/>
      <c r="G65" s="227"/>
      <c r="H65" s="349"/>
      <c r="L65" s="438"/>
      <c r="M65" s="431"/>
      <c r="N65" s="99"/>
      <c r="O65" s="434"/>
    </row>
    <row r="66" spans="2:18" ht="19" x14ac:dyDescent="0.25">
      <c r="B66" s="39"/>
      <c r="C66" s="39"/>
      <c r="D66" s="39"/>
      <c r="E66" s="39"/>
      <c r="F66" s="348"/>
      <c r="G66" s="227"/>
      <c r="H66" s="349"/>
      <c r="L66" s="438"/>
      <c r="N66" s="99"/>
      <c r="O66" s="195"/>
    </row>
    <row r="67" spans="2:18" ht="19" x14ac:dyDescent="0.25">
      <c r="B67" s="39"/>
      <c r="C67" s="39"/>
      <c r="D67" s="39"/>
      <c r="E67" s="39"/>
      <c r="F67" s="348"/>
      <c r="G67" s="227"/>
      <c r="H67" s="349"/>
      <c r="L67" s="438"/>
      <c r="N67" s="99"/>
      <c r="O67" s="195"/>
    </row>
    <row r="68" spans="2:18" ht="19" x14ac:dyDescent="0.25">
      <c r="B68" s="39"/>
      <c r="C68" s="39"/>
      <c r="D68" s="39"/>
      <c r="E68" s="39"/>
      <c r="F68" s="348"/>
      <c r="G68" s="227"/>
      <c r="H68" s="349"/>
      <c r="L68" s="438"/>
      <c r="N68" s="99"/>
      <c r="O68" s="195"/>
    </row>
    <row r="69" spans="2:18" ht="19" x14ac:dyDescent="0.25">
      <c r="B69" s="39"/>
      <c r="C69" s="39"/>
      <c r="D69" s="39"/>
      <c r="E69" s="39"/>
      <c r="F69" s="348"/>
      <c r="G69" s="227"/>
      <c r="H69" s="349"/>
      <c r="L69" s="438"/>
      <c r="N69" s="99"/>
      <c r="O69" s="195"/>
    </row>
    <row r="70" spans="2:18" ht="19" x14ac:dyDescent="0.25">
      <c r="B70" s="39"/>
      <c r="C70" s="39"/>
      <c r="D70" s="39"/>
      <c r="E70" s="39"/>
      <c r="F70" s="348"/>
      <c r="G70" s="227"/>
      <c r="H70" s="349"/>
      <c r="L70" s="438"/>
      <c r="N70" s="99"/>
      <c r="O70" s="195"/>
    </row>
    <row r="71" spans="2:18" ht="19" x14ac:dyDescent="0.25">
      <c r="B71" s="39"/>
      <c r="C71" s="39"/>
      <c r="D71" s="39"/>
      <c r="E71" s="39"/>
      <c r="F71" s="348"/>
      <c r="G71" s="227"/>
      <c r="H71" s="349"/>
    </row>
    <row r="72" spans="2:18" ht="19" x14ac:dyDescent="0.25">
      <c r="B72" s="39"/>
      <c r="C72" s="39"/>
      <c r="D72" s="39"/>
      <c r="E72" s="39"/>
      <c r="F72" s="348"/>
      <c r="G72" s="227"/>
      <c r="H72" s="349"/>
    </row>
    <row r="73" spans="2:18" ht="19" x14ac:dyDescent="0.25">
      <c r="B73" s="39"/>
      <c r="C73" s="39"/>
      <c r="D73" s="39"/>
      <c r="E73" s="39"/>
      <c r="F73" s="348"/>
      <c r="G73" s="227"/>
      <c r="H73" s="349"/>
    </row>
    <row r="74" spans="2:18" ht="19" x14ac:dyDescent="0.25">
      <c r="B74" s="39"/>
      <c r="C74" s="39"/>
      <c r="D74" s="39"/>
      <c r="E74" s="39"/>
      <c r="F74" s="348"/>
      <c r="G74" s="227"/>
      <c r="H74" s="349"/>
    </row>
    <row r="75" spans="2:18" ht="19" x14ac:dyDescent="0.25">
      <c r="F75" s="15"/>
      <c r="G75" s="15"/>
      <c r="R75" s="114"/>
    </row>
    <row r="76" spans="2:18" x14ac:dyDescent="0.2">
      <c r="F76" s="15"/>
      <c r="G76" s="15"/>
    </row>
    <row r="78" spans="2:18" x14ac:dyDescent="0.2">
      <c r="D78" t="s">
        <v>173</v>
      </c>
      <c r="F78" s="196">
        <f>COUNT(F8:F77)+COUNTIF(F8:F77,"Brutt")+COUNTIF(F8:F77,"(*)")</f>
        <v>4</v>
      </c>
      <c r="G78" s="196">
        <f>COUNT(G8:G77)+COUNTIF(G8:G77,"Brutt")+COUNTIF(G8:G77,"(*)")</f>
        <v>17</v>
      </c>
    </row>
    <row r="79" spans="2:18" x14ac:dyDescent="0.2">
      <c r="F79" s="15" t="s">
        <v>212</v>
      </c>
      <c r="G79" s="15" t="s">
        <v>213</v>
      </c>
      <c r="H79" s="38" t="s">
        <v>214</v>
      </c>
    </row>
    <row r="80" spans="2:18" ht="20" x14ac:dyDescent="0.25">
      <c r="D80" s="39" t="s">
        <v>215</v>
      </c>
      <c r="E80" s="39"/>
      <c r="F80" s="103">
        <f>IF(SUM(F8:F76)=0," ",AVERAGE(F8:F76))</f>
        <v>4.6469907407407404E-2</v>
      </c>
      <c r="G80" s="103">
        <f>IF(SUM(G8:G76)=0," ",AVERAGE(G8:G76))</f>
        <v>3.8996459694989105E-2</v>
      </c>
      <c r="H80" s="103">
        <f>IF(SUM(F8:H76)=0," ",AVERAGE(F8:H76))</f>
        <v>3.9783138401559455E-2</v>
      </c>
    </row>
    <row r="81" spans="6:7" x14ac:dyDescent="0.2">
      <c r="F81" s="15"/>
      <c r="G81" s="15"/>
    </row>
    <row r="82" spans="6:7" x14ac:dyDescent="0.2">
      <c r="G82" s="15"/>
    </row>
  </sheetData>
  <autoFilter ref="B7:O64" xr:uid="{12AEE1B1-CC8B-0F4A-922E-64EE0290D611}">
    <sortState xmlns:xlrd2="http://schemas.microsoft.com/office/spreadsheetml/2017/richdata2" ref="B8:O64">
      <sortCondition ref="I7:I6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29</vt:i4>
      </vt:variant>
    </vt:vector>
  </HeadingPairs>
  <TitlesOfParts>
    <vt:vector size="29" baseType="lpstr">
      <vt:lpstr>Ranking</vt:lpstr>
      <vt:lpstr>Liste for tidtaking</vt:lpstr>
      <vt:lpstr>Løp 1</vt:lpstr>
      <vt:lpstr>Løp 2</vt:lpstr>
      <vt:lpstr>Løp 3</vt:lpstr>
      <vt:lpstr>Løp 4</vt:lpstr>
      <vt:lpstr>Løp 5</vt:lpstr>
      <vt:lpstr>Løp 6</vt:lpstr>
      <vt:lpstr>Løp 7</vt:lpstr>
      <vt:lpstr>Løp 8</vt:lpstr>
      <vt:lpstr>Løp 9</vt:lpstr>
      <vt:lpstr>Løp 10</vt:lpstr>
      <vt:lpstr>Løp 11</vt:lpstr>
      <vt:lpstr>Løp 12</vt:lpstr>
      <vt:lpstr>Løp 13</vt:lpstr>
      <vt:lpstr>Løp 14</vt:lpstr>
      <vt:lpstr>Løp 15</vt:lpstr>
      <vt:lpstr>Løp 16</vt:lpstr>
      <vt:lpstr>Løp 17</vt:lpstr>
      <vt:lpstr>Løp 18</vt:lpstr>
      <vt:lpstr>Løp 19</vt:lpstr>
      <vt:lpstr>Løp 20</vt:lpstr>
      <vt:lpstr>Løp 21</vt:lpstr>
      <vt:lpstr>Løp 22</vt:lpstr>
      <vt:lpstr>Løp 23</vt:lpstr>
      <vt:lpstr>Løp 24</vt:lpstr>
      <vt:lpstr>Løp 25</vt:lpstr>
      <vt:lpstr>Løp 26</vt:lpstr>
      <vt:lpstr>Løp 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 Furuholt</dc:creator>
  <cp:keywords/>
  <dc:description/>
  <cp:lastModifiedBy>Edgar Furuholt</cp:lastModifiedBy>
  <cp:revision/>
  <dcterms:created xsi:type="dcterms:W3CDTF">2023-10-24T18:05:08Z</dcterms:created>
  <dcterms:modified xsi:type="dcterms:W3CDTF">2025-04-28T19:21:17Z</dcterms:modified>
  <cp:category/>
  <cp:contentStatus/>
</cp:coreProperties>
</file>